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weeffect.sharepoint.com/sites/crops/subprograms/SP1093/Documents/13. Procurement/2025/New Market Actor Facilitator Outcome 2/01.ToR and Call with annexes/"/>
    </mc:Choice>
  </mc:AlternateContent>
  <xr:revisionPtr revIDLastSave="22" documentId="13_ncr:1_{7D18A5E8-AB30-4A8E-9857-EE9794893FA2}" xr6:coauthVersionLast="47" xr6:coauthVersionMax="47" xr10:uidLastSave="{D9D3F2CD-F865-4705-BAB6-0BFE78E33E9F}"/>
  <bookViews>
    <workbookView xWindow="-120" yWindow="-120" windowWidth="29040" windowHeight="15840" tabRatio="799" firstSheet="1" activeTab="1" xr2:uid="{00000000-000D-0000-FFFF-FFFF00000000}"/>
  </bookViews>
  <sheets>
    <sheet name="Instructions" sheetId="17" state="hidden" r:id="rId1"/>
    <sheet name="Proposed budget" sheetId="26" r:id="rId2"/>
    <sheet name="Budget 2023-2024" sheetId="21" state="hidden" r:id="rId3"/>
    <sheet name="Approved Budget 2023" sheetId="23" state="hidden" r:id="rId4"/>
    <sheet name="D. Annual Rec." sheetId="18" state="hidden" r:id="rId5"/>
  </sheets>
  <externalReferences>
    <externalReference r:id="rId6"/>
    <externalReference r:id="rId7"/>
    <externalReference r:id="rId8"/>
  </externalReferences>
  <definedNames>
    <definedName name="_xlnm._FilterDatabase" localSheetId="3" hidden="1">'Approved Budget 2023'!$A$11:$AS$349</definedName>
    <definedName name="_xlnm._FilterDatabase" localSheetId="2" hidden="1">'Budget 2023-2024'!$A$13:$Y$348</definedName>
    <definedName name="_xlnm._FilterDatabase" localSheetId="1" hidden="1">'Proposed budget'!$A$15:$N$46</definedName>
    <definedName name="_xlnm.Print_Area" localSheetId="3">'Approved Budget 2023'!$B$3:$AG$369</definedName>
    <definedName name="_xlnm.Print_Area" localSheetId="2">'Budget 2023-2024'!$B$1:$V$363</definedName>
    <definedName name="_xlnm.Print_Area" localSheetId="4">'D. Annual Rec.'!$A$1:$J$83</definedName>
    <definedName name="_xlnm.Print_Area" localSheetId="1">'Proposed budget'!$B$1:$N$65</definedName>
    <definedName name="_xlnm.Print_Titles" localSheetId="3">'Approved Budget 2023'!$B:$C,'Approved Budget 2023'!$9:$12</definedName>
    <definedName name="_xlnm.Print_Titles" localSheetId="2">'Budget 2023-2024'!$1:$13</definedName>
    <definedName name="_xlnm.Print_Titles" localSheetId="1">'Proposed budget'!$15:$15</definedName>
    <definedName name="rzmas">[1]datos!$B$5</definedName>
    <definedName name="SCC" localSheetId="4">[2]datos!$B$5</definedName>
    <definedName name="SCC">[3]datos!$B$5</definedName>
    <definedName name="Subprograme" localSheetId="3">'Approved Budget 2023'!$D$4:$D$5</definedName>
    <definedName name="Subprogram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1" i="18" l="1"/>
  <c r="B80" i="18"/>
  <c r="G78" i="18"/>
  <c r="A78" i="18"/>
  <c r="G77" i="18"/>
  <c r="B77" i="18"/>
  <c r="A77" i="18"/>
  <c r="G76" i="18"/>
  <c r="B76" i="18"/>
  <c r="A76" i="18"/>
  <c r="G74" i="18"/>
  <c r="A74" i="18"/>
  <c r="G73" i="18"/>
  <c r="B73" i="18"/>
  <c r="A73" i="18"/>
  <c r="G72" i="18"/>
  <c r="B72" i="18"/>
  <c r="A72" i="18"/>
  <c r="J66" i="18"/>
  <c r="J65" i="18"/>
  <c r="J63" i="18"/>
  <c r="H63" i="18"/>
  <c r="J60" i="18"/>
  <c r="H60" i="18"/>
  <c r="J59" i="18"/>
  <c r="H59" i="18"/>
  <c r="E59" i="18"/>
  <c r="J58" i="18"/>
  <c r="H58" i="18"/>
  <c r="E58" i="18"/>
  <c r="J57" i="18"/>
  <c r="H57" i="18"/>
  <c r="E57" i="18"/>
  <c r="J56" i="18"/>
  <c r="H56" i="18"/>
  <c r="E56" i="18"/>
  <c r="J55" i="18"/>
  <c r="H55" i="18"/>
  <c r="E55" i="18"/>
  <c r="J54" i="18"/>
  <c r="H54" i="18"/>
  <c r="E54" i="18"/>
  <c r="J53" i="18"/>
  <c r="H53" i="18"/>
  <c r="E53" i="18"/>
  <c r="J50" i="18"/>
  <c r="H50" i="18"/>
  <c r="L48" i="18"/>
  <c r="K48" i="18"/>
  <c r="J48" i="18"/>
  <c r="H48" i="18"/>
  <c r="L47" i="18"/>
  <c r="K47" i="18"/>
  <c r="J47" i="18"/>
  <c r="H47" i="18"/>
  <c r="J45" i="18"/>
  <c r="H45" i="18"/>
  <c r="J43" i="18"/>
  <c r="H43" i="18"/>
  <c r="J41" i="18"/>
  <c r="H41" i="18"/>
  <c r="L39" i="18"/>
  <c r="K39" i="18"/>
  <c r="J39" i="18"/>
  <c r="H39" i="18"/>
  <c r="J37" i="18"/>
  <c r="H37" i="18"/>
  <c r="J35" i="18"/>
  <c r="H35" i="18"/>
  <c r="A35" i="18"/>
  <c r="J33" i="18"/>
  <c r="H33" i="18"/>
  <c r="A33" i="18"/>
  <c r="J31" i="18"/>
  <c r="H31" i="18"/>
  <c r="A31" i="18"/>
  <c r="J29" i="18"/>
  <c r="H29" i="18"/>
  <c r="A29" i="18"/>
  <c r="J26" i="18"/>
  <c r="H26" i="18"/>
  <c r="F26" i="18"/>
  <c r="J24" i="18"/>
  <c r="H24" i="18"/>
  <c r="F24" i="18"/>
  <c r="J22" i="18"/>
  <c r="H22" i="18"/>
  <c r="F22" i="18"/>
  <c r="J20" i="18"/>
  <c r="H20" i="18"/>
  <c r="F20" i="18"/>
  <c r="J18" i="18"/>
  <c r="H18" i="18"/>
  <c r="F18" i="18"/>
  <c r="J16" i="18"/>
  <c r="H16" i="18"/>
  <c r="F16" i="18"/>
  <c r="J15" i="18"/>
  <c r="H15" i="18"/>
  <c r="J13" i="18"/>
  <c r="H13" i="18"/>
  <c r="F13" i="18"/>
  <c r="J11" i="18"/>
  <c r="H11" i="18"/>
  <c r="H10" i="18"/>
  <c r="E8" i="18"/>
  <c r="C8" i="18"/>
  <c r="J7" i="18"/>
  <c r="E6" i="18"/>
  <c r="C6" i="18"/>
  <c r="A5" i="18"/>
  <c r="B4" i="18"/>
  <c r="A4" i="18"/>
  <c r="B3" i="18"/>
  <c r="A3" i="18"/>
  <c r="B2" i="18"/>
  <c r="A2" i="18"/>
  <c r="B1" i="18"/>
  <c r="A1" i="18"/>
  <c r="AG364" i="23"/>
  <c r="AD364" i="23"/>
  <c r="X364" i="23"/>
  <c r="U364" i="23"/>
  <c r="O364" i="23"/>
  <c r="L364" i="23"/>
  <c r="AG363" i="23"/>
  <c r="AD363" i="23"/>
  <c r="X363" i="23"/>
  <c r="U363" i="23"/>
  <c r="O363" i="23"/>
  <c r="L363" i="23"/>
  <c r="AG362" i="23"/>
  <c r="AD362" i="23"/>
  <c r="X362" i="23"/>
  <c r="U362" i="23"/>
  <c r="O362" i="23"/>
  <c r="L362" i="23"/>
  <c r="D362" i="23"/>
  <c r="C362" i="23"/>
  <c r="AG361" i="23"/>
  <c r="AD361" i="23"/>
  <c r="X361" i="23"/>
  <c r="U361" i="23"/>
  <c r="D361" i="23"/>
  <c r="C361" i="23"/>
  <c r="AD360" i="23"/>
  <c r="U360" i="23"/>
  <c r="AG358" i="23"/>
  <c r="AD358" i="23"/>
  <c r="X358" i="23"/>
  <c r="U358" i="23"/>
  <c r="AG357" i="23"/>
  <c r="AD357" i="23"/>
  <c r="X357" i="23"/>
  <c r="U357" i="23"/>
  <c r="O357" i="23"/>
  <c r="L357" i="23"/>
  <c r="C357" i="23"/>
  <c r="AG356" i="23"/>
  <c r="AD356" i="23"/>
  <c r="X356" i="23"/>
  <c r="U356" i="23"/>
  <c r="O356" i="23"/>
  <c r="L356" i="23"/>
  <c r="C356" i="23"/>
  <c r="AG355" i="23"/>
  <c r="AD355" i="23"/>
  <c r="X355" i="23"/>
  <c r="U355" i="23"/>
  <c r="AD354" i="23"/>
  <c r="U354" i="23"/>
  <c r="AD353" i="23"/>
  <c r="U353" i="23"/>
  <c r="C353" i="23"/>
  <c r="AB350" i="23"/>
  <c r="S350" i="23"/>
  <c r="AQ349" i="23"/>
  <c r="AP349" i="23"/>
  <c r="AO349" i="23"/>
  <c r="AN349" i="23"/>
  <c r="AM349" i="23"/>
  <c r="AK349" i="23"/>
  <c r="AG349" i="23"/>
  <c r="AF349" i="23"/>
  <c r="AE349" i="23"/>
  <c r="AD349" i="23"/>
  <c r="AB349" i="23"/>
  <c r="X349" i="23"/>
  <c r="W349" i="23"/>
  <c r="V349" i="23"/>
  <c r="U349" i="23"/>
  <c r="S349" i="23"/>
  <c r="O349" i="23"/>
  <c r="N349" i="23"/>
  <c r="M349" i="23"/>
  <c r="L349" i="23"/>
  <c r="F349" i="23"/>
  <c r="E349" i="23"/>
  <c r="A349" i="23"/>
  <c r="AQ348" i="23"/>
  <c r="AP348" i="23"/>
  <c r="AO348" i="23"/>
  <c r="AN348" i="23"/>
  <c r="AM348" i="23"/>
  <c r="AK348" i="23"/>
  <c r="AB348" i="23"/>
  <c r="S348" i="23"/>
  <c r="A348" i="23"/>
  <c r="AQ347" i="23"/>
  <c r="AP347" i="23"/>
  <c r="AO347" i="23"/>
  <c r="AN347" i="23"/>
  <c r="AM347" i="23"/>
  <c r="AK347" i="23"/>
  <c r="AG347" i="23"/>
  <c r="AF347" i="23"/>
  <c r="AB347" i="23"/>
  <c r="X347" i="23"/>
  <c r="W347" i="23"/>
  <c r="S347" i="23"/>
  <c r="O347" i="23"/>
  <c r="N347" i="23"/>
  <c r="F347" i="23"/>
  <c r="E347" i="23"/>
  <c r="C347" i="23"/>
  <c r="B347" i="23"/>
  <c r="A347" i="23"/>
  <c r="AQ346" i="23"/>
  <c r="AP346" i="23"/>
  <c r="AO346" i="23"/>
  <c r="AN346" i="23"/>
  <c r="AM346" i="23"/>
  <c r="AK346" i="23"/>
  <c r="AB346" i="23"/>
  <c r="S346" i="23"/>
  <c r="A346" i="23"/>
  <c r="AQ345" i="23"/>
  <c r="AP345" i="23"/>
  <c r="AO345" i="23"/>
  <c r="AN345" i="23"/>
  <c r="AM345" i="23"/>
  <c r="AK345" i="23"/>
  <c r="AG345" i="23"/>
  <c r="AF345" i="23"/>
  <c r="AB345" i="23"/>
  <c r="X345" i="23"/>
  <c r="W345" i="23"/>
  <c r="S345" i="23"/>
  <c r="O345" i="23"/>
  <c r="N345" i="23"/>
  <c r="F345" i="23"/>
  <c r="E345" i="23"/>
  <c r="C345" i="23"/>
  <c r="B345" i="23"/>
  <c r="A345" i="23"/>
  <c r="AQ344" i="23"/>
  <c r="AP344" i="23"/>
  <c r="AO344" i="23"/>
  <c r="AN344" i="23"/>
  <c r="AM344" i="23"/>
  <c r="AK344" i="23"/>
  <c r="AG344" i="23"/>
  <c r="AF344" i="23"/>
  <c r="AB344" i="23"/>
  <c r="X344" i="23"/>
  <c r="W344" i="23"/>
  <c r="S344" i="23"/>
  <c r="O344" i="23"/>
  <c r="N344" i="23"/>
  <c r="F344" i="23"/>
  <c r="E344" i="23"/>
  <c r="C344" i="23"/>
  <c r="B344" i="23"/>
  <c r="A344" i="23"/>
  <c r="AQ343" i="23"/>
  <c r="AP343" i="23"/>
  <c r="AO343" i="23"/>
  <c r="AN343" i="23"/>
  <c r="AM343" i="23"/>
  <c r="AK343" i="23"/>
  <c r="AG343" i="23"/>
  <c r="AF343" i="23"/>
  <c r="AB343" i="23"/>
  <c r="X343" i="23"/>
  <c r="W343" i="23"/>
  <c r="S343" i="23"/>
  <c r="O343" i="23"/>
  <c r="N343" i="23"/>
  <c r="F343" i="23"/>
  <c r="E343" i="23"/>
  <c r="C343" i="23"/>
  <c r="B343" i="23"/>
  <c r="A343" i="23"/>
  <c r="AQ342" i="23"/>
  <c r="AP342" i="23"/>
  <c r="AO342" i="23"/>
  <c r="AN342" i="23"/>
  <c r="AM342" i="23"/>
  <c r="AK342" i="23"/>
  <c r="AG342" i="23"/>
  <c r="AF342" i="23"/>
  <c r="AB342" i="23"/>
  <c r="X342" i="23"/>
  <c r="W342" i="23"/>
  <c r="S342" i="23"/>
  <c r="O342" i="23"/>
  <c r="N342" i="23"/>
  <c r="F342" i="23"/>
  <c r="E342" i="23"/>
  <c r="C342" i="23"/>
  <c r="B342" i="23"/>
  <c r="A342" i="23"/>
  <c r="AQ341" i="23"/>
  <c r="AP341" i="23"/>
  <c r="AO341" i="23"/>
  <c r="AN341" i="23"/>
  <c r="AM341" i="23"/>
  <c r="AK341" i="23"/>
  <c r="AG341" i="23"/>
  <c r="AF341" i="23"/>
  <c r="AB341" i="23"/>
  <c r="X341" i="23"/>
  <c r="W341" i="23"/>
  <c r="S341" i="23"/>
  <c r="O341" i="23"/>
  <c r="N341" i="23"/>
  <c r="F341" i="23"/>
  <c r="E341" i="23"/>
  <c r="C341" i="23"/>
  <c r="B341" i="23"/>
  <c r="A341" i="23"/>
  <c r="AQ340" i="23"/>
  <c r="AP340" i="23"/>
  <c r="AO340" i="23"/>
  <c r="AN340" i="23"/>
  <c r="AM340" i="23"/>
  <c r="AK340" i="23"/>
  <c r="AG340" i="23"/>
  <c r="AF340" i="23"/>
  <c r="AB340" i="23"/>
  <c r="X340" i="23"/>
  <c r="W340" i="23"/>
  <c r="S340" i="23"/>
  <c r="O340" i="23"/>
  <c r="N340" i="23"/>
  <c r="F340" i="23"/>
  <c r="E340" i="23"/>
  <c r="C340" i="23"/>
  <c r="B340" i="23"/>
  <c r="A340" i="23"/>
  <c r="AQ339" i="23"/>
  <c r="AP339" i="23"/>
  <c r="AO339" i="23"/>
  <c r="AN339" i="23"/>
  <c r="AM339" i="23"/>
  <c r="AG339" i="23"/>
  <c r="AF339" i="23"/>
  <c r="X339" i="23"/>
  <c r="W339" i="23"/>
  <c r="O339" i="23"/>
  <c r="N339" i="23"/>
  <c r="F339" i="23"/>
  <c r="E339" i="23"/>
  <c r="C339" i="23"/>
  <c r="B339" i="23"/>
  <c r="A339" i="23"/>
  <c r="AQ338" i="23"/>
  <c r="AP338" i="23"/>
  <c r="AO338" i="23"/>
  <c r="AN338" i="23"/>
  <c r="AM338" i="23"/>
  <c r="AG338" i="23"/>
  <c r="AF338" i="23"/>
  <c r="X338" i="23"/>
  <c r="W338" i="23"/>
  <c r="O338" i="23"/>
  <c r="N338" i="23"/>
  <c r="F338" i="23"/>
  <c r="E338" i="23"/>
  <c r="C338" i="23"/>
  <c r="B338" i="23"/>
  <c r="A338" i="23"/>
  <c r="AQ337" i="23"/>
  <c r="AP337" i="23"/>
  <c r="AO337" i="23"/>
  <c r="AN337" i="23"/>
  <c r="AM337" i="23"/>
  <c r="AG337" i="23"/>
  <c r="AF337" i="23"/>
  <c r="X337" i="23"/>
  <c r="W337" i="23"/>
  <c r="O337" i="23"/>
  <c r="N337" i="23"/>
  <c r="F337" i="23"/>
  <c r="E337" i="23"/>
  <c r="C337" i="23"/>
  <c r="B337" i="23"/>
  <c r="A337" i="23"/>
  <c r="AQ336" i="23"/>
  <c r="AP336" i="23"/>
  <c r="AO336" i="23"/>
  <c r="AN336" i="23"/>
  <c r="AM336" i="23"/>
  <c r="AK336" i="23"/>
  <c r="AG336" i="23"/>
  <c r="AF336" i="23"/>
  <c r="AB336" i="23"/>
  <c r="X336" i="23"/>
  <c r="W336" i="23"/>
  <c r="S336" i="23"/>
  <c r="O336" i="23"/>
  <c r="N336" i="23"/>
  <c r="F336" i="23"/>
  <c r="E336" i="23"/>
  <c r="C336" i="23"/>
  <c r="B336" i="23"/>
  <c r="A336" i="23"/>
  <c r="AQ335" i="23"/>
  <c r="AP335" i="23"/>
  <c r="AO335" i="23"/>
  <c r="AN335" i="23"/>
  <c r="AM335" i="23"/>
  <c r="AK335" i="23"/>
  <c r="AG335" i="23"/>
  <c r="AF335" i="23"/>
  <c r="AE335" i="23"/>
  <c r="AD335" i="23"/>
  <c r="AB335" i="23"/>
  <c r="X335" i="23"/>
  <c r="W335" i="23"/>
  <c r="V335" i="23"/>
  <c r="U335" i="23"/>
  <c r="S335" i="23"/>
  <c r="O335" i="23"/>
  <c r="N335" i="23"/>
  <c r="M335" i="23"/>
  <c r="L335" i="23"/>
  <c r="F335" i="23"/>
  <c r="E335" i="23"/>
  <c r="C335" i="23"/>
  <c r="B335" i="23"/>
  <c r="A335" i="23"/>
  <c r="AQ334" i="23"/>
  <c r="AP334" i="23"/>
  <c r="AO334" i="23"/>
  <c r="AN334" i="23"/>
  <c r="AM334" i="23"/>
  <c r="AK334" i="23"/>
  <c r="AG334" i="23"/>
  <c r="AF334" i="23"/>
  <c r="AB334" i="23"/>
  <c r="X334" i="23"/>
  <c r="W334" i="23"/>
  <c r="S334" i="23"/>
  <c r="O334" i="23"/>
  <c r="N334" i="23"/>
  <c r="F334" i="23"/>
  <c r="E334" i="23"/>
  <c r="C334" i="23"/>
  <c r="B334" i="23"/>
  <c r="A334" i="23"/>
  <c r="AQ333" i="23"/>
  <c r="AP333" i="23"/>
  <c r="AO333" i="23"/>
  <c r="AN333" i="23"/>
  <c r="AM333" i="23"/>
  <c r="AK333" i="23"/>
  <c r="AG333" i="23"/>
  <c r="AF333" i="23"/>
  <c r="AB333" i="23"/>
  <c r="X333" i="23"/>
  <c r="W333" i="23"/>
  <c r="S333" i="23"/>
  <c r="O333" i="23"/>
  <c r="N333" i="23"/>
  <c r="F333" i="23"/>
  <c r="E333" i="23"/>
  <c r="C333" i="23"/>
  <c r="B333" i="23"/>
  <c r="A333" i="23"/>
  <c r="AQ332" i="23"/>
  <c r="AP332" i="23"/>
  <c r="AO332" i="23"/>
  <c r="AN332" i="23"/>
  <c r="AM332" i="23"/>
  <c r="AK332" i="23"/>
  <c r="AG332" i="23"/>
  <c r="AF332" i="23"/>
  <c r="AB332" i="23"/>
  <c r="X332" i="23"/>
  <c r="W332" i="23"/>
  <c r="S332" i="23"/>
  <c r="O332" i="23"/>
  <c r="N332" i="23"/>
  <c r="F332" i="23"/>
  <c r="E332" i="23"/>
  <c r="C332" i="23"/>
  <c r="B332" i="23"/>
  <c r="A332" i="23"/>
  <c r="AQ331" i="23"/>
  <c r="AP331" i="23"/>
  <c r="AO331" i="23"/>
  <c r="AN331" i="23"/>
  <c r="AM331" i="23"/>
  <c r="AK331" i="23"/>
  <c r="AG331" i="23"/>
  <c r="AF331" i="23"/>
  <c r="AB331" i="23"/>
  <c r="X331" i="23"/>
  <c r="W331" i="23"/>
  <c r="S331" i="23"/>
  <c r="O331" i="23"/>
  <c r="N331" i="23"/>
  <c r="F331" i="23"/>
  <c r="E331" i="23"/>
  <c r="C331" i="23"/>
  <c r="B331" i="23"/>
  <c r="A331" i="23"/>
  <c r="AQ330" i="23"/>
  <c r="AP330" i="23"/>
  <c r="AO330" i="23"/>
  <c r="AN330" i="23"/>
  <c r="AM330" i="23"/>
  <c r="AK330" i="23"/>
  <c r="AG330" i="23"/>
  <c r="AF330" i="23"/>
  <c r="AB330" i="23"/>
  <c r="X330" i="23"/>
  <c r="W330" i="23"/>
  <c r="S330" i="23"/>
  <c r="O330" i="23"/>
  <c r="N330" i="23"/>
  <c r="F330" i="23"/>
  <c r="E330" i="23"/>
  <c r="C330" i="23"/>
  <c r="B330" i="23"/>
  <c r="A330" i="23"/>
  <c r="AQ329" i="23"/>
  <c r="AP329" i="23"/>
  <c r="AO329" i="23"/>
  <c r="AN329" i="23"/>
  <c r="AM329" i="23"/>
  <c r="AK329" i="23"/>
  <c r="AG329" i="23"/>
  <c r="AF329" i="23"/>
  <c r="AB329" i="23"/>
  <c r="X329" i="23"/>
  <c r="W329" i="23"/>
  <c r="S329" i="23"/>
  <c r="O329" i="23"/>
  <c r="N329" i="23"/>
  <c r="F329" i="23"/>
  <c r="E329" i="23"/>
  <c r="C329" i="23"/>
  <c r="B329" i="23"/>
  <c r="A329" i="23"/>
  <c r="AQ328" i="23"/>
  <c r="AP328" i="23"/>
  <c r="AO328" i="23"/>
  <c r="AN328" i="23"/>
  <c r="AM328" i="23"/>
  <c r="AG328" i="23"/>
  <c r="AF328" i="23"/>
  <c r="X328" i="23"/>
  <c r="W328" i="23"/>
  <c r="O328" i="23"/>
  <c r="N328" i="23"/>
  <c r="F328" i="23"/>
  <c r="E328" i="23"/>
  <c r="C328" i="23"/>
  <c r="B328" i="23"/>
  <c r="A328" i="23"/>
  <c r="AQ327" i="23"/>
  <c r="AP327" i="23"/>
  <c r="AO327" i="23"/>
  <c r="AN327" i="23"/>
  <c r="AM327" i="23"/>
  <c r="AG327" i="23"/>
  <c r="AF327" i="23"/>
  <c r="X327" i="23"/>
  <c r="W327" i="23"/>
  <c r="O327" i="23"/>
  <c r="N327" i="23"/>
  <c r="F327" i="23"/>
  <c r="E327" i="23"/>
  <c r="C327" i="23"/>
  <c r="B327" i="23"/>
  <c r="A327" i="23"/>
  <c r="AQ326" i="23"/>
  <c r="AP326" i="23"/>
  <c r="AO326" i="23"/>
  <c r="AN326" i="23"/>
  <c r="AM326" i="23"/>
  <c r="AG326" i="23"/>
  <c r="AF326" i="23"/>
  <c r="AD326" i="23"/>
  <c r="X326" i="23"/>
  <c r="W326" i="23"/>
  <c r="O326" i="23"/>
  <c r="N326" i="23"/>
  <c r="F326" i="23"/>
  <c r="E326" i="23"/>
  <c r="C326" i="23"/>
  <c r="B326" i="23"/>
  <c r="A326" i="23"/>
  <c r="AQ325" i="23"/>
  <c r="AP325" i="23"/>
  <c r="AO325" i="23"/>
  <c r="AN325" i="23"/>
  <c r="AM325" i="23"/>
  <c r="AK325" i="23"/>
  <c r="AG325" i="23"/>
  <c r="AF325" i="23"/>
  <c r="AD325" i="23"/>
  <c r="AB325" i="23"/>
  <c r="X325" i="23"/>
  <c r="W325" i="23"/>
  <c r="S325" i="23"/>
  <c r="O325" i="23"/>
  <c r="N325" i="23"/>
  <c r="F325" i="23"/>
  <c r="E325" i="23"/>
  <c r="C325" i="23"/>
  <c r="B325" i="23"/>
  <c r="A325" i="23"/>
  <c r="AQ324" i="23"/>
  <c r="AP324" i="23"/>
  <c r="AO324" i="23"/>
  <c r="AN324" i="23"/>
  <c r="AM324" i="23"/>
  <c r="AK324" i="23"/>
  <c r="AG324" i="23"/>
  <c r="AF324" i="23"/>
  <c r="AE324" i="23"/>
  <c r="AD324" i="23"/>
  <c r="AB324" i="23"/>
  <c r="X324" i="23"/>
  <c r="W324" i="23"/>
  <c r="V324" i="23"/>
  <c r="U324" i="23"/>
  <c r="S324" i="23"/>
  <c r="O324" i="23"/>
  <c r="N324" i="23"/>
  <c r="M324" i="23"/>
  <c r="L324" i="23"/>
  <c r="F324" i="23"/>
  <c r="E324" i="23"/>
  <c r="C324" i="23"/>
  <c r="B324" i="23"/>
  <c r="A324" i="23"/>
  <c r="AQ323" i="23"/>
  <c r="AP323" i="23"/>
  <c r="AO323" i="23"/>
  <c r="AN323" i="23"/>
  <c r="AM323" i="23"/>
  <c r="AK323" i="23"/>
  <c r="AG323" i="23"/>
  <c r="AF323" i="23"/>
  <c r="AB323" i="23"/>
  <c r="X323" i="23"/>
  <c r="W323" i="23"/>
  <c r="S323" i="23"/>
  <c r="O323" i="23"/>
  <c r="N323" i="23"/>
  <c r="F323" i="23"/>
  <c r="E323" i="23"/>
  <c r="C323" i="23"/>
  <c r="B323" i="23"/>
  <c r="A323" i="23"/>
  <c r="AQ322" i="23"/>
  <c r="AP322" i="23"/>
  <c r="AO322" i="23"/>
  <c r="AN322" i="23"/>
  <c r="AM322" i="23"/>
  <c r="AK322" i="23"/>
  <c r="AG322" i="23"/>
  <c r="AF322" i="23"/>
  <c r="AB322" i="23"/>
  <c r="X322" i="23"/>
  <c r="W322" i="23"/>
  <c r="S322" i="23"/>
  <c r="O322" i="23"/>
  <c r="N322" i="23"/>
  <c r="F322" i="23"/>
  <c r="E322" i="23"/>
  <c r="C322" i="23"/>
  <c r="B322" i="23"/>
  <c r="A322" i="23"/>
  <c r="AQ321" i="23"/>
  <c r="AP321" i="23"/>
  <c r="AO321" i="23"/>
  <c r="AN321" i="23"/>
  <c r="AM321" i="23"/>
  <c r="AK321" i="23"/>
  <c r="AG321" i="23"/>
  <c r="AF321" i="23"/>
  <c r="AB321" i="23"/>
  <c r="X321" i="23"/>
  <c r="W321" i="23"/>
  <c r="S321" i="23"/>
  <c r="O321" i="23"/>
  <c r="N321" i="23"/>
  <c r="F321" i="23"/>
  <c r="E321" i="23"/>
  <c r="C321" i="23"/>
  <c r="B321" i="23"/>
  <c r="A321" i="23"/>
  <c r="AQ320" i="23"/>
  <c r="AP320" i="23"/>
  <c r="AO320" i="23"/>
  <c r="AN320" i="23"/>
  <c r="AM320" i="23"/>
  <c r="AK320" i="23"/>
  <c r="AG320" i="23"/>
  <c r="AF320" i="23"/>
  <c r="AB320" i="23"/>
  <c r="X320" i="23"/>
  <c r="W320" i="23"/>
  <c r="S320" i="23"/>
  <c r="O320" i="23"/>
  <c r="N320" i="23"/>
  <c r="F320" i="23"/>
  <c r="E320" i="23"/>
  <c r="C320" i="23"/>
  <c r="B320" i="23"/>
  <c r="A320" i="23"/>
  <c r="AQ319" i="23"/>
  <c r="AP319" i="23"/>
  <c r="AO319" i="23"/>
  <c r="AN319" i="23"/>
  <c r="AM319" i="23"/>
  <c r="AK319" i="23"/>
  <c r="AG319" i="23"/>
  <c r="AF319" i="23"/>
  <c r="AB319" i="23"/>
  <c r="X319" i="23"/>
  <c r="W319" i="23"/>
  <c r="S319" i="23"/>
  <c r="O319" i="23"/>
  <c r="N319" i="23"/>
  <c r="F319" i="23"/>
  <c r="E319" i="23"/>
  <c r="C319" i="23"/>
  <c r="B319" i="23"/>
  <c r="A319" i="23"/>
  <c r="AQ318" i="23"/>
  <c r="AP318" i="23"/>
  <c r="AO318" i="23"/>
  <c r="AN318" i="23"/>
  <c r="AM318" i="23"/>
  <c r="AK318" i="23"/>
  <c r="AG318" i="23"/>
  <c r="AF318" i="23"/>
  <c r="AB318" i="23"/>
  <c r="X318" i="23"/>
  <c r="W318" i="23"/>
  <c r="S318" i="23"/>
  <c r="O318" i="23"/>
  <c r="N318" i="23"/>
  <c r="F318" i="23"/>
  <c r="E318" i="23"/>
  <c r="C318" i="23"/>
  <c r="B318" i="23"/>
  <c r="A318" i="23"/>
  <c r="AQ317" i="23"/>
  <c r="AP317" i="23"/>
  <c r="AO317" i="23"/>
  <c r="AN317" i="23"/>
  <c r="AM317" i="23"/>
  <c r="AG317" i="23"/>
  <c r="AF317" i="23"/>
  <c r="X317" i="23"/>
  <c r="W317" i="23"/>
  <c r="O317" i="23"/>
  <c r="N317" i="23"/>
  <c r="F317" i="23"/>
  <c r="E317" i="23"/>
  <c r="C317" i="23"/>
  <c r="B317" i="23"/>
  <c r="A317" i="23"/>
  <c r="AQ316" i="23"/>
  <c r="AP316" i="23"/>
  <c r="AO316" i="23"/>
  <c r="AN316" i="23"/>
  <c r="AM316" i="23"/>
  <c r="AG316" i="23"/>
  <c r="AF316" i="23"/>
  <c r="X316" i="23"/>
  <c r="W316" i="23"/>
  <c r="O316" i="23"/>
  <c r="N316" i="23"/>
  <c r="F316" i="23"/>
  <c r="E316" i="23"/>
  <c r="C316" i="23"/>
  <c r="B316" i="23"/>
  <c r="A316" i="23"/>
  <c r="AQ315" i="23"/>
  <c r="AP315" i="23"/>
  <c r="AO315" i="23"/>
  <c r="AN315" i="23"/>
  <c r="AM315" i="23"/>
  <c r="AG315" i="23"/>
  <c r="AF315" i="23"/>
  <c r="AE315" i="23"/>
  <c r="X315" i="23"/>
  <c r="W315" i="23"/>
  <c r="O315" i="23"/>
  <c r="N315" i="23"/>
  <c r="F315" i="23"/>
  <c r="E315" i="23"/>
  <c r="C315" i="23"/>
  <c r="B315" i="23"/>
  <c r="A315" i="23"/>
  <c r="AQ314" i="23"/>
  <c r="AP314" i="23"/>
  <c r="AO314" i="23"/>
  <c r="AN314" i="23"/>
  <c r="AM314" i="23"/>
  <c r="AK314" i="23"/>
  <c r="AG314" i="23"/>
  <c r="AF314" i="23"/>
  <c r="AE314" i="23"/>
  <c r="AB314" i="23"/>
  <c r="X314" i="23"/>
  <c r="W314" i="23"/>
  <c r="S314" i="23"/>
  <c r="O314" i="23"/>
  <c r="N314" i="23"/>
  <c r="F314" i="23"/>
  <c r="E314" i="23"/>
  <c r="C314" i="23"/>
  <c r="B314" i="23"/>
  <c r="A314" i="23"/>
  <c r="AQ313" i="23"/>
  <c r="AP313" i="23"/>
  <c r="AO313" i="23"/>
  <c r="AN313" i="23"/>
  <c r="AM313" i="23"/>
  <c r="AK313" i="23"/>
  <c r="AG313" i="23"/>
  <c r="AF313" i="23"/>
  <c r="AE313" i="23"/>
  <c r="AD313" i="23"/>
  <c r="AB313" i="23"/>
  <c r="X313" i="23"/>
  <c r="W313" i="23"/>
  <c r="V313" i="23"/>
  <c r="U313" i="23"/>
  <c r="S313" i="23"/>
  <c r="O313" i="23"/>
  <c r="N313" i="23"/>
  <c r="M313" i="23"/>
  <c r="L313" i="23"/>
  <c r="F313" i="23"/>
  <c r="E313" i="23"/>
  <c r="C313" i="23"/>
  <c r="B313" i="23"/>
  <c r="A313" i="23"/>
  <c r="AQ312" i="23"/>
  <c r="AP312" i="23"/>
  <c r="AO312" i="23"/>
  <c r="AN312" i="23"/>
  <c r="AM312" i="23"/>
  <c r="AK312" i="23"/>
  <c r="AG312" i="23"/>
  <c r="AF312" i="23"/>
  <c r="AB312" i="23"/>
  <c r="X312" i="23"/>
  <c r="W312" i="23"/>
  <c r="S312" i="23"/>
  <c r="O312" i="23"/>
  <c r="N312" i="23"/>
  <c r="F312" i="23"/>
  <c r="E312" i="23"/>
  <c r="C312" i="23"/>
  <c r="B312" i="23"/>
  <c r="A312" i="23"/>
  <c r="AQ311" i="23"/>
  <c r="AP311" i="23"/>
  <c r="AO311" i="23"/>
  <c r="AN311" i="23"/>
  <c r="AM311" i="23"/>
  <c r="AK311" i="23"/>
  <c r="AG311" i="23"/>
  <c r="AF311" i="23"/>
  <c r="AB311" i="23"/>
  <c r="X311" i="23"/>
  <c r="W311" i="23"/>
  <c r="S311" i="23"/>
  <c r="O311" i="23"/>
  <c r="N311" i="23"/>
  <c r="F311" i="23"/>
  <c r="E311" i="23"/>
  <c r="C311" i="23"/>
  <c r="B311" i="23"/>
  <c r="A311" i="23"/>
  <c r="AQ310" i="23"/>
  <c r="AP310" i="23"/>
  <c r="AO310" i="23"/>
  <c r="AN310" i="23"/>
  <c r="AM310" i="23"/>
  <c r="AK310" i="23"/>
  <c r="AG310" i="23"/>
  <c r="AF310" i="23"/>
  <c r="AB310" i="23"/>
  <c r="X310" i="23"/>
  <c r="W310" i="23"/>
  <c r="S310" i="23"/>
  <c r="O310" i="23"/>
  <c r="N310" i="23"/>
  <c r="F310" i="23"/>
  <c r="E310" i="23"/>
  <c r="C310" i="23"/>
  <c r="B310" i="23"/>
  <c r="A310" i="23"/>
  <c r="AQ309" i="23"/>
  <c r="AP309" i="23"/>
  <c r="AO309" i="23"/>
  <c r="AN309" i="23"/>
  <c r="AM309" i="23"/>
  <c r="AK309" i="23"/>
  <c r="AG309" i="23"/>
  <c r="AF309" i="23"/>
  <c r="AB309" i="23"/>
  <c r="X309" i="23"/>
  <c r="W309" i="23"/>
  <c r="S309" i="23"/>
  <c r="O309" i="23"/>
  <c r="N309" i="23"/>
  <c r="F309" i="23"/>
  <c r="E309" i="23"/>
  <c r="C309" i="23"/>
  <c r="B309" i="23"/>
  <c r="A309" i="23"/>
  <c r="AQ308" i="23"/>
  <c r="AP308" i="23"/>
  <c r="AO308" i="23"/>
  <c r="AN308" i="23"/>
  <c r="AM308" i="23"/>
  <c r="AK308" i="23"/>
  <c r="AG308" i="23"/>
  <c r="AF308" i="23"/>
  <c r="AB308" i="23"/>
  <c r="X308" i="23"/>
  <c r="W308" i="23"/>
  <c r="S308" i="23"/>
  <c r="O308" i="23"/>
  <c r="N308" i="23"/>
  <c r="F308" i="23"/>
  <c r="E308" i="23"/>
  <c r="C308" i="23"/>
  <c r="B308" i="23"/>
  <c r="A308" i="23"/>
  <c r="AQ307" i="23"/>
  <c r="AP307" i="23"/>
  <c r="AO307" i="23"/>
  <c r="AN307" i="23"/>
  <c r="AM307" i="23"/>
  <c r="AK307" i="23"/>
  <c r="AG307" i="23"/>
  <c r="AF307" i="23"/>
  <c r="AB307" i="23"/>
  <c r="X307" i="23"/>
  <c r="W307" i="23"/>
  <c r="S307" i="23"/>
  <c r="O307" i="23"/>
  <c r="N307" i="23"/>
  <c r="F307" i="23"/>
  <c r="E307" i="23"/>
  <c r="C307" i="23"/>
  <c r="B307" i="23"/>
  <c r="A307" i="23"/>
  <c r="AQ306" i="23"/>
  <c r="AP306" i="23"/>
  <c r="AO306" i="23"/>
  <c r="AN306" i="23"/>
  <c r="AM306" i="23"/>
  <c r="AG306" i="23"/>
  <c r="AF306" i="23"/>
  <c r="X306" i="23"/>
  <c r="W306" i="23"/>
  <c r="O306" i="23"/>
  <c r="N306" i="23"/>
  <c r="F306" i="23"/>
  <c r="E306" i="23"/>
  <c r="C306" i="23"/>
  <c r="B306" i="23"/>
  <c r="A306" i="23"/>
  <c r="AQ305" i="23"/>
  <c r="AP305" i="23"/>
  <c r="AO305" i="23"/>
  <c r="AN305" i="23"/>
  <c r="AM305" i="23"/>
  <c r="AG305" i="23"/>
  <c r="AF305" i="23"/>
  <c r="X305" i="23"/>
  <c r="W305" i="23"/>
  <c r="O305" i="23"/>
  <c r="N305" i="23"/>
  <c r="F305" i="23"/>
  <c r="E305" i="23"/>
  <c r="C305" i="23"/>
  <c r="B305" i="23"/>
  <c r="A305" i="23"/>
  <c r="AQ304" i="23"/>
  <c r="AP304" i="23"/>
  <c r="AO304" i="23"/>
  <c r="AN304" i="23"/>
  <c r="AM304" i="23"/>
  <c r="AG304" i="23"/>
  <c r="AF304" i="23"/>
  <c r="X304" i="23"/>
  <c r="W304" i="23"/>
  <c r="O304" i="23"/>
  <c r="N304" i="23"/>
  <c r="F304" i="23"/>
  <c r="E304" i="23"/>
  <c r="C304" i="23"/>
  <c r="B304" i="23"/>
  <c r="A304" i="23"/>
  <c r="AQ303" i="23"/>
  <c r="AP303" i="23"/>
  <c r="AO303" i="23"/>
  <c r="AN303" i="23"/>
  <c r="AM303" i="23"/>
  <c r="AK303" i="23"/>
  <c r="AG303" i="23"/>
  <c r="AF303" i="23"/>
  <c r="AB303" i="23"/>
  <c r="X303" i="23"/>
  <c r="W303" i="23"/>
  <c r="S303" i="23"/>
  <c r="O303" i="23"/>
  <c r="N303" i="23"/>
  <c r="F303" i="23"/>
  <c r="E303" i="23"/>
  <c r="C303" i="23"/>
  <c r="B303" i="23"/>
  <c r="A303" i="23"/>
  <c r="AQ302" i="23"/>
  <c r="AP302" i="23"/>
  <c r="AO302" i="23"/>
  <c r="AN302" i="23"/>
  <c r="AM302" i="23"/>
  <c r="AK302" i="23"/>
  <c r="AG302" i="23"/>
  <c r="AF302" i="23"/>
  <c r="AE302" i="23"/>
  <c r="AD302" i="23"/>
  <c r="AB302" i="23"/>
  <c r="X302" i="23"/>
  <c r="W302" i="23"/>
  <c r="V302" i="23"/>
  <c r="U302" i="23"/>
  <c r="S302" i="23"/>
  <c r="O302" i="23"/>
  <c r="N302" i="23"/>
  <c r="M302" i="23"/>
  <c r="L302" i="23"/>
  <c r="F302" i="23"/>
  <c r="E302" i="23"/>
  <c r="C302" i="23"/>
  <c r="B302" i="23"/>
  <c r="A302" i="23"/>
  <c r="AQ301" i="23"/>
  <c r="AP301" i="23"/>
  <c r="AO301" i="23"/>
  <c r="AN301" i="23"/>
  <c r="AM301" i="23"/>
  <c r="AK301" i="23"/>
  <c r="AG301" i="23"/>
  <c r="AF301" i="23"/>
  <c r="AB301" i="23"/>
  <c r="X301" i="23"/>
  <c r="W301" i="23"/>
  <c r="S301" i="23"/>
  <c r="O301" i="23"/>
  <c r="N301" i="23"/>
  <c r="F301" i="23"/>
  <c r="E301" i="23"/>
  <c r="C301" i="23"/>
  <c r="B301" i="23"/>
  <c r="A301" i="23"/>
  <c r="AQ300" i="23"/>
  <c r="AP300" i="23"/>
  <c r="AO300" i="23"/>
  <c r="AN300" i="23"/>
  <c r="AM300" i="23"/>
  <c r="AK300" i="23"/>
  <c r="AG300" i="23"/>
  <c r="AF300" i="23"/>
  <c r="AB300" i="23"/>
  <c r="X300" i="23"/>
  <c r="W300" i="23"/>
  <c r="S300" i="23"/>
  <c r="O300" i="23"/>
  <c r="N300" i="23"/>
  <c r="F300" i="23"/>
  <c r="E300" i="23"/>
  <c r="C300" i="23"/>
  <c r="B300" i="23"/>
  <c r="A300" i="23"/>
  <c r="AQ299" i="23"/>
  <c r="AP299" i="23"/>
  <c r="AO299" i="23"/>
  <c r="AN299" i="23"/>
  <c r="AM299" i="23"/>
  <c r="AK299" i="23"/>
  <c r="AG299" i="23"/>
  <c r="AF299" i="23"/>
  <c r="AB299" i="23"/>
  <c r="X299" i="23"/>
  <c r="W299" i="23"/>
  <c r="S299" i="23"/>
  <c r="O299" i="23"/>
  <c r="N299" i="23"/>
  <c r="F299" i="23"/>
  <c r="E299" i="23"/>
  <c r="C299" i="23"/>
  <c r="B299" i="23"/>
  <c r="A299" i="23"/>
  <c r="AQ298" i="23"/>
  <c r="AP298" i="23"/>
  <c r="AO298" i="23"/>
  <c r="AN298" i="23"/>
  <c r="AM298" i="23"/>
  <c r="AK298" i="23"/>
  <c r="AG298" i="23"/>
  <c r="AF298" i="23"/>
  <c r="AB298" i="23"/>
  <c r="X298" i="23"/>
  <c r="W298" i="23"/>
  <c r="S298" i="23"/>
  <c r="O298" i="23"/>
  <c r="N298" i="23"/>
  <c r="F298" i="23"/>
  <c r="E298" i="23"/>
  <c r="C298" i="23"/>
  <c r="B298" i="23"/>
  <c r="A298" i="23"/>
  <c r="AQ297" i="23"/>
  <c r="AP297" i="23"/>
  <c r="AO297" i="23"/>
  <c r="AN297" i="23"/>
  <c r="AM297" i="23"/>
  <c r="AK297" i="23"/>
  <c r="AG297" i="23"/>
  <c r="AF297" i="23"/>
  <c r="AB297" i="23"/>
  <c r="X297" i="23"/>
  <c r="W297" i="23"/>
  <c r="S297" i="23"/>
  <c r="O297" i="23"/>
  <c r="N297" i="23"/>
  <c r="F297" i="23"/>
  <c r="E297" i="23"/>
  <c r="C297" i="23"/>
  <c r="B297" i="23"/>
  <c r="A297" i="23"/>
  <c r="AQ296" i="23"/>
  <c r="AP296" i="23"/>
  <c r="AO296" i="23"/>
  <c r="AN296" i="23"/>
  <c r="AM296" i="23"/>
  <c r="AK296" i="23"/>
  <c r="AG296" i="23"/>
  <c r="AF296" i="23"/>
  <c r="AB296" i="23"/>
  <c r="X296" i="23"/>
  <c r="W296" i="23"/>
  <c r="S296" i="23"/>
  <c r="O296" i="23"/>
  <c r="N296" i="23"/>
  <c r="F296" i="23"/>
  <c r="E296" i="23"/>
  <c r="C296" i="23"/>
  <c r="B296" i="23"/>
  <c r="A296" i="23"/>
  <c r="AQ295" i="23"/>
  <c r="AP295" i="23"/>
  <c r="AO295" i="23"/>
  <c r="AN295" i="23"/>
  <c r="AM295" i="23"/>
  <c r="AG295" i="23"/>
  <c r="AF295" i="23"/>
  <c r="X295" i="23"/>
  <c r="W295" i="23"/>
  <c r="O295" i="23"/>
  <c r="N295" i="23"/>
  <c r="F295" i="23"/>
  <c r="E295" i="23"/>
  <c r="C295" i="23"/>
  <c r="B295" i="23"/>
  <c r="A295" i="23"/>
  <c r="AQ294" i="23"/>
  <c r="AP294" i="23"/>
  <c r="AO294" i="23"/>
  <c r="AN294" i="23"/>
  <c r="AM294" i="23"/>
  <c r="AG294" i="23"/>
  <c r="AF294" i="23"/>
  <c r="X294" i="23"/>
  <c r="W294" i="23"/>
  <c r="O294" i="23"/>
  <c r="N294" i="23"/>
  <c r="F294" i="23"/>
  <c r="E294" i="23"/>
  <c r="C294" i="23"/>
  <c r="B294" i="23"/>
  <c r="A294" i="23"/>
  <c r="AQ293" i="23"/>
  <c r="AP293" i="23"/>
  <c r="AO293" i="23"/>
  <c r="AN293" i="23"/>
  <c r="AM293" i="23"/>
  <c r="AG293" i="23"/>
  <c r="AF293" i="23"/>
  <c r="X293" i="23"/>
  <c r="W293" i="23"/>
  <c r="O293" i="23"/>
  <c r="N293" i="23"/>
  <c r="F293" i="23"/>
  <c r="E293" i="23"/>
  <c r="C293" i="23"/>
  <c r="B293" i="23"/>
  <c r="A293" i="23"/>
  <c r="AQ292" i="23"/>
  <c r="AP292" i="23"/>
  <c r="AO292" i="23"/>
  <c r="AN292" i="23"/>
  <c r="AM292" i="23"/>
  <c r="AK292" i="23"/>
  <c r="AG292" i="23"/>
  <c r="AF292" i="23"/>
  <c r="AB292" i="23"/>
  <c r="X292" i="23"/>
  <c r="W292" i="23"/>
  <c r="S292" i="23"/>
  <c r="O292" i="23"/>
  <c r="N292" i="23"/>
  <c r="F292" i="23"/>
  <c r="E292" i="23"/>
  <c r="C292" i="23"/>
  <c r="B292" i="23"/>
  <c r="A292" i="23"/>
  <c r="AQ291" i="23"/>
  <c r="AP291" i="23"/>
  <c r="AO291" i="23"/>
  <c r="AN291" i="23"/>
  <c r="AM291" i="23"/>
  <c r="AK291" i="23"/>
  <c r="AG291" i="23"/>
  <c r="AF291" i="23"/>
  <c r="AE291" i="23"/>
  <c r="AD291" i="23"/>
  <c r="AB291" i="23"/>
  <c r="X291" i="23"/>
  <c r="W291" i="23"/>
  <c r="V291" i="23"/>
  <c r="U291" i="23"/>
  <c r="S291" i="23"/>
  <c r="O291" i="23"/>
  <c r="N291" i="23"/>
  <c r="M291" i="23"/>
  <c r="L291" i="23"/>
  <c r="F291" i="23"/>
  <c r="E291" i="23"/>
  <c r="C291" i="23"/>
  <c r="B291" i="23"/>
  <c r="A291" i="23"/>
  <c r="AQ290" i="23"/>
  <c r="AP290" i="23"/>
  <c r="AO290" i="23"/>
  <c r="AN290" i="23"/>
  <c r="AM290" i="23"/>
  <c r="AK290" i="23"/>
  <c r="AG290" i="23"/>
  <c r="AF290" i="23"/>
  <c r="AB290" i="23"/>
  <c r="X290" i="23"/>
  <c r="W290" i="23"/>
  <c r="S290" i="23"/>
  <c r="O290" i="23"/>
  <c r="N290" i="23"/>
  <c r="F290" i="23"/>
  <c r="E290" i="23"/>
  <c r="C290" i="23"/>
  <c r="B290" i="23"/>
  <c r="A290" i="23"/>
  <c r="AQ289" i="23"/>
  <c r="AP289" i="23"/>
  <c r="AO289" i="23"/>
  <c r="AN289" i="23"/>
  <c r="AM289" i="23"/>
  <c r="AK289" i="23"/>
  <c r="AG289" i="23"/>
  <c r="AF289" i="23"/>
  <c r="AB289" i="23"/>
  <c r="X289" i="23"/>
  <c r="W289" i="23"/>
  <c r="S289" i="23"/>
  <c r="O289" i="23"/>
  <c r="N289" i="23"/>
  <c r="F289" i="23"/>
  <c r="E289" i="23"/>
  <c r="C289" i="23"/>
  <c r="B289" i="23"/>
  <c r="A289" i="23"/>
  <c r="AQ288" i="23"/>
  <c r="AP288" i="23"/>
  <c r="AO288" i="23"/>
  <c r="AN288" i="23"/>
  <c r="AM288" i="23"/>
  <c r="AK288" i="23"/>
  <c r="AG288" i="23"/>
  <c r="AF288" i="23"/>
  <c r="AB288" i="23"/>
  <c r="X288" i="23"/>
  <c r="W288" i="23"/>
  <c r="S288" i="23"/>
  <c r="O288" i="23"/>
  <c r="N288" i="23"/>
  <c r="F288" i="23"/>
  <c r="E288" i="23"/>
  <c r="C288" i="23"/>
  <c r="B288" i="23"/>
  <c r="A288" i="23"/>
  <c r="AQ287" i="23"/>
  <c r="AP287" i="23"/>
  <c r="AO287" i="23"/>
  <c r="AN287" i="23"/>
  <c r="AM287" i="23"/>
  <c r="AK287" i="23"/>
  <c r="AG287" i="23"/>
  <c r="AF287" i="23"/>
  <c r="AB287" i="23"/>
  <c r="X287" i="23"/>
  <c r="W287" i="23"/>
  <c r="S287" i="23"/>
  <c r="O287" i="23"/>
  <c r="N287" i="23"/>
  <c r="F287" i="23"/>
  <c r="E287" i="23"/>
  <c r="C287" i="23"/>
  <c r="B287" i="23"/>
  <c r="A287" i="23"/>
  <c r="AQ286" i="23"/>
  <c r="AP286" i="23"/>
  <c r="AO286" i="23"/>
  <c r="AN286" i="23"/>
  <c r="AM286" i="23"/>
  <c r="AK286" i="23"/>
  <c r="AG286" i="23"/>
  <c r="AF286" i="23"/>
  <c r="AB286" i="23"/>
  <c r="X286" i="23"/>
  <c r="W286" i="23"/>
  <c r="S286" i="23"/>
  <c r="O286" i="23"/>
  <c r="N286" i="23"/>
  <c r="F286" i="23"/>
  <c r="E286" i="23"/>
  <c r="C286" i="23"/>
  <c r="B286" i="23"/>
  <c r="A286" i="23"/>
  <c r="AQ285" i="23"/>
  <c r="AP285" i="23"/>
  <c r="AO285" i="23"/>
  <c r="AN285" i="23"/>
  <c r="AM285" i="23"/>
  <c r="AK285" i="23"/>
  <c r="AG285" i="23"/>
  <c r="AF285" i="23"/>
  <c r="AB285" i="23"/>
  <c r="X285" i="23"/>
  <c r="W285" i="23"/>
  <c r="S285" i="23"/>
  <c r="O285" i="23"/>
  <c r="N285" i="23"/>
  <c r="F285" i="23"/>
  <c r="E285" i="23"/>
  <c r="C285" i="23"/>
  <c r="B285" i="23"/>
  <c r="A285" i="23"/>
  <c r="AQ284" i="23"/>
  <c r="AP284" i="23"/>
  <c r="AO284" i="23"/>
  <c r="AN284" i="23"/>
  <c r="AM284" i="23"/>
  <c r="AG284" i="23"/>
  <c r="AF284" i="23"/>
  <c r="X284" i="23"/>
  <c r="W284" i="23"/>
  <c r="O284" i="23"/>
  <c r="N284" i="23"/>
  <c r="F284" i="23"/>
  <c r="E284" i="23"/>
  <c r="C284" i="23"/>
  <c r="B284" i="23"/>
  <c r="A284" i="23"/>
  <c r="AQ283" i="23"/>
  <c r="AP283" i="23"/>
  <c r="AO283" i="23"/>
  <c r="AN283" i="23"/>
  <c r="AM283" i="23"/>
  <c r="AG283" i="23"/>
  <c r="AF283" i="23"/>
  <c r="X283" i="23"/>
  <c r="W283" i="23"/>
  <c r="O283" i="23"/>
  <c r="N283" i="23"/>
  <c r="F283" i="23"/>
  <c r="E283" i="23"/>
  <c r="C283" i="23"/>
  <c r="B283" i="23"/>
  <c r="A283" i="23"/>
  <c r="AQ282" i="23"/>
  <c r="AP282" i="23"/>
  <c r="AO282" i="23"/>
  <c r="AN282" i="23"/>
  <c r="AM282" i="23"/>
  <c r="AG282" i="23"/>
  <c r="AF282" i="23"/>
  <c r="X282" i="23"/>
  <c r="W282" i="23"/>
  <c r="O282" i="23"/>
  <c r="N282" i="23"/>
  <c r="F282" i="23"/>
  <c r="E282" i="23"/>
  <c r="C282" i="23"/>
  <c r="B282" i="23"/>
  <c r="A282" i="23"/>
  <c r="AQ281" i="23"/>
  <c r="AP281" i="23"/>
  <c r="AO281" i="23"/>
  <c r="AN281" i="23"/>
  <c r="AM281" i="23"/>
  <c r="AK281" i="23"/>
  <c r="AG281" i="23"/>
  <c r="AF281" i="23"/>
  <c r="AB281" i="23"/>
  <c r="X281" i="23"/>
  <c r="W281" i="23"/>
  <c r="S281" i="23"/>
  <c r="O281" i="23"/>
  <c r="N281" i="23"/>
  <c r="F281" i="23"/>
  <c r="E281" i="23"/>
  <c r="C281" i="23"/>
  <c r="B281" i="23"/>
  <c r="A281" i="23"/>
  <c r="AQ280" i="23"/>
  <c r="AP280" i="23"/>
  <c r="AO280" i="23"/>
  <c r="AN280" i="23"/>
  <c r="AM280" i="23"/>
  <c r="AK280" i="23"/>
  <c r="AG280" i="23"/>
  <c r="AF280" i="23"/>
  <c r="AE280" i="23"/>
  <c r="AD280" i="23"/>
  <c r="AB280" i="23"/>
  <c r="X280" i="23"/>
  <c r="W280" i="23"/>
  <c r="V280" i="23"/>
  <c r="U280" i="23"/>
  <c r="S280" i="23"/>
  <c r="O280" i="23"/>
  <c r="N280" i="23"/>
  <c r="M280" i="23"/>
  <c r="L280" i="23"/>
  <c r="F280" i="23"/>
  <c r="E280" i="23"/>
  <c r="C280" i="23"/>
  <c r="B280" i="23"/>
  <c r="A280" i="23"/>
  <c r="AQ279" i="23"/>
  <c r="AP279" i="23"/>
  <c r="AO279" i="23"/>
  <c r="AN279" i="23"/>
  <c r="AM279" i="23"/>
  <c r="AK279" i="23"/>
  <c r="AG279" i="23"/>
  <c r="AF279" i="23"/>
  <c r="AB279" i="23"/>
  <c r="X279" i="23"/>
  <c r="W279" i="23"/>
  <c r="S279" i="23"/>
  <c r="O279" i="23"/>
  <c r="N279" i="23"/>
  <c r="F279" i="23"/>
  <c r="E279" i="23"/>
  <c r="C279" i="23"/>
  <c r="B279" i="23"/>
  <c r="A279" i="23"/>
  <c r="AQ278" i="23"/>
  <c r="AP278" i="23"/>
  <c r="AO278" i="23"/>
  <c r="AN278" i="23"/>
  <c r="AM278" i="23"/>
  <c r="AK278" i="23"/>
  <c r="AG278" i="23"/>
  <c r="AF278" i="23"/>
  <c r="AB278" i="23"/>
  <c r="X278" i="23"/>
  <c r="W278" i="23"/>
  <c r="S278" i="23"/>
  <c r="O278" i="23"/>
  <c r="N278" i="23"/>
  <c r="F278" i="23"/>
  <c r="E278" i="23"/>
  <c r="C278" i="23"/>
  <c r="B278" i="23"/>
  <c r="A278" i="23"/>
  <c r="AQ277" i="23"/>
  <c r="AP277" i="23"/>
  <c r="AO277" i="23"/>
  <c r="AN277" i="23"/>
  <c r="AM277" i="23"/>
  <c r="AK277" i="23"/>
  <c r="AG277" i="23"/>
  <c r="AF277" i="23"/>
  <c r="AB277" i="23"/>
  <c r="X277" i="23"/>
  <c r="W277" i="23"/>
  <c r="S277" i="23"/>
  <c r="O277" i="23"/>
  <c r="N277" i="23"/>
  <c r="F277" i="23"/>
  <c r="E277" i="23"/>
  <c r="C277" i="23"/>
  <c r="B277" i="23"/>
  <c r="A277" i="23"/>
  <c r="AQ276" i="23"/>
  <c r="AP276" i="23"/>
  <c r="AO276" i="23"/>
  <c r="AN276" i="23"/>
  <c r="AM276" i="23"/>
  <c r="AK276" i="23"/>
  <c r="AG276" i="23"/>
  <c r="AF276" i="23"/>
  <c r="AB276" i="23"/>
  <c r="X276" i="23"/>
  <c r="W276" i="23"/>
  <c r="S276" i="23"/>
  <c r="O276" i="23"/>
  <c r="N276" i="23"/>
  <c r="F276" i="23"/>
  <c r="E276" i="23"/>
  <c r="C276" i="23"/>
  <c r="B276" i="23"/>
  <c r="A276" i="23"/>
  <c r="AQ275" i="23"/>
  <c r="AP275" i="23"/>
  <c r="AO275" i="23"/>
  <c r="AN275" i="23"/>
  <c r="AM275" i="23"/>
  <c r="AK275" i="23"/>
  <c r="AG275" i="23"/>
  <c r="AF275" i="23"/>
  <c r="AB275" i="23"/>
  <c r="X275" i="23"/>
  <c r="W275" i="23"/>
  <c r="S275" i="23"/>
  <c r="O275" i="23"/>
  <c r="N275" i="23"/>
  <c r="F275" i="23"/>
  <c r="E275" i="23"/>
  <c r="C275" i="23"/>
  <c r="B275" i="23"/>
  <c r="A275" i="23"/>
  <c r="AQ274" i="23"/>
  <c r="AP274" i="23"/>
  <c r="AO274" i="23"/>
  <c r="AN274" i="23"/>
  <c r="AM274" i="23"/>
  <c r="AK274" i="23"/>
  <c r="AG274" i="23"/>
  <c r="AF274" i="23"/>
  <c r="AB274" i="23"/>
  <c r="X274" i="23"/>
  <c r="W274" i="23"/>
  <c r="S274" i="23"/>
  <c r="O274" i="23"/>
  <c r="N274" i="23"/>
  <c r="F274" i="23"/>
  <c r="E274" i="23"/>
  <c r="C274" i="23"/>
  <c r="B274" i="23"/>
  <c r="A274" i="23"/>
  <c r="AQ273" i="23"/>
  <c r="AP273" i="23"/>
  <c r="AO273" i="23"/>
  <c r="AN273" i="23"/>
  <c r="AM273" i="23"/>
  <c r="AG273" i="23"/>
  <c r="AF273" i="23"/>
  <c r="X273" i="23"/>
  <c r="W273" i="23"/>
  <c r="O273" i="23"/>
  <c r="N273" i="23"/>
  <c r="F273" i="23"/>
  <c r="E273" i="23"/>
  <c r="C273" i="23"/>
  <c r="B273" i="23"/>
  <c r="A273" i="23"/>
  <c r="AQ272" i="23"/>
  <c r="AP272" i="23"/>
  <c r="AO272" i="23"/>
  <c r="AN272" i="23"/>
  <c r="AM272" i="23"/>
  <c r="AG272" i="23"/>
  <c r="AF272" i="23"/>
  <c r="X272" i="23"/>
  <c r="W272" i="23"/>
  <c r="O272" i="23"/>
  <c r="N272" i="23"/>
  <c r="F272" i="23"/>
  <c r="E272" i="23"/>
  <c r="C272" i="23"/>
  <c r="B272" i="23"/>
  <c r="A272" i="23"/>
  <c r="AQ271" i="23"/>
  <c r="AP271" i="23"/>
  <c r="AO271" i="23"/>
  <c r="AN271" i="23"/>
  <c r="AM271" i="23"/>
  <c r="AG271" i="23"/>
  <c r="AF271" i="23"/>
  <c r="X271" i="23"/>
  <c r="W271" i="23"/>
  <c r="O271" i="23"/>
  <c r="N271" i="23"/>
  <c r="F271" i="23"/>
  <c r="E271" i="23"/>
  <c r="C271" i="23"/>
  <c r="B271" i="23"/>
  <c r="A271" i="23"/>
  <c r="AQ270" i="23"/>
  <c r="AP270" i="23"/>
  <c r="AO270" i="23"/>
  <c r="AN270" i="23"/>
  <c r="AM270" i="23"/>
  <c r="AK270" i="23"/>
  <c r="AG270" i="23"/>
  <c r="AF270" i="23"/>
  <c r="AB270" i="23"/>
  <c r="X270" i="23"/>
  <c r="W270" i="23"/>
  <c r="S270" i="23"/>
  <c r="O270" i="23"/>
  <c r="N270" i="23"/>
  <c r="F270" i="23"/>
  <c r="E270" i="23"/>
  <c r="C270" i="23"/>
  <c r="B270" i="23"/>
  <c r="A270" i="23"/>
  <c r="AQ269" i="23"/>
  <c r="AP269" i="23"/>
  <c r="AO269" i="23"/>
  <c r="AN269" i="23"/>
  <c r="AM269" i="23"/>
  <c r="AK269" i="23"/>
  <c r="AG269" i="23"/>
  <c r="AF269" i="23"/>
  <c r="AE269" i="23"/>
  <c r="AD269" i="23"/>
  <c r="AB269" i="23"/>
  <c r="X269" i="23"/>
  <c r="W269" i="23"/>
  <c r="V269" i="23"/>
  <c r="U269" i="23"/>
  <c r="S269" i="23"/>
  <c r="O269" i="23"/>
  <c r="N269" i="23"/>
  <c r="M269" i="23"/>
  <c r="L269" i="23"/>
  <c r="F269" i="23"/>
  <c r="E269" i="23"/>
  <c r="C269" i="23"/>
  <c r="B269" i="23"/>
  <c r="A269" i="23"/>
  <c r="AQ268" i="23"/>
  <c r="AP268" i="23"/>
  <c r="AO268" i="23"/>
  <c r="AN268" i="23"/>
  <c r="AM268" i="23"/>
  <c r="AK268" i="23"/>
  <c r="AG268" i="23"/>
  <c r="AF268" i="23"/>
  <c r="AB268" i="23"/>
  <c r="X268" i="23"/>
  <c r="W268" i="23"/>
  <c r="S268" i="23"/>
  <c r="O268" i="23"/>
  <c r="N268" i="23"/>
  <c r="F268" i="23"/>
  <c r="E268" i="23"/>
  <c r="C268" i="23"/>
  <c r="B268" i="23"/>
  <c r="A268" i="23"/>
  <c r="AQ267" i="23"/>
  <c r="AP267" i="23"/>
  <c r="AO267" i="23"/>
  <c r="AN267" i="23"/>
  <c r="AM267" i="23"/>
  <c r="AK267" i="23"/>
  <c r="AG267" i="23"/>
  <c r="AF267" i="23"/>
  <c r="AB267" i="23"/>
  <c r="X267" i="23"/>
  <c r="W267" i="23"/>
  <c r="S267" i="23"/>
  <c r="O267" i="23"/>
  <c r="N267" i="23"/>
  <c r="F267" i="23"/>
  <c r="E267" i="23"/>
  <c r="C267" i="23"/>
  <c r="B267" i="23"/>
  <c r="A267" i="23"/>
  <c r="AQ266" i="23"/>
  <c r="AP266" i="23"/>
  <c r="AO266" i="23"/>
  <c r="AN266" i="23"/>
  <c r="AM266" i="23"/>
  <c r="AK266" i="23"/>
  <c r="AG266" i="23"/>
  <c r="AF266" i="23"/>
  <c r="AB266" i="23"/>
  <c r="X266" i="23"/>
  <c r="W266" i="23"/>
  <c r="S266" i="23"/>
  <c r="O266" i="23"/>
  <c r="N266" i="23"/>
  <c r="F266" i="23"/>
  <c r="E266" i="23"/>
  <c r="C266" i="23"/>
  <c r="B266" i="23"/>
  <c r="A266" i="23"/>
  <c r="AQ265" i="23"/>
  <c r="AP265" i="23"/>
  <c r="AO265" i="23"/>
  <c r="AN265" i="23"/>
  <c r="AM265" i="23"/>
  <c r="AK265" i="23"/>
  <c r="AG265" i="23"/>
  <c r="AF265" i="23"/>
  <c r="AB265" i="23"/>
  <c r="X265" i="23"/>
  <c r="W265" i="23"/>
  <c r="S265" i="23"/>
  <c r="O265" i="23"/>
  <c r="N265" i="23"/>
  <c r="F265" i="23"/>
  <c r="E265" i="23"/>
  <c r="C265" i="23"/>
  <c r="B265" i="23"/>
  <c r="A265" i="23"/>
  <c r="AQ264" i="23"/>
  <c r="AP264" i="23"/>
  <c r="AO264" i="23"/>
  <c r="AN264" i="23"/>
  <c r="AM264" i="23"/>
  <c r="AK264" i="23"/>
  <c r="AG264" i="23"/>
  <c r="AF264" i="23"/>
  <c r="AB264" i="23"/>
  <c r="X264" i="23"/>
  <c r="W264" i="23"/>
  <c r="S264" i="23"/>
  <c r="O264" i="23"/>
  <c r="N264" i="23"/>
  <c r="F264" i="23"/>
  <c r="E264" i="23"/>
  <c r="C264" i="23"/>
  <c r="B264" i="23"/>
  <c r="A264" i="23"/>
  <c r="AQ263" i="23"/>
  <c r="AP263" i="23"/>
  <c r="AO263" i="23"/>
  <c r="AN263" i="23"/>
  <c r="AM263" i="23"/>
  <c r="AK263" i="23"/>
  <c r="AG263" i="23"/>
  <c r="AF263" i="23"/>
  <c r="AB263" i="23"/>
  <c r="X263" i="23"/>
  <c r="W263" i="23"/>
  <c r="S263" i="23"/>
  <c r="O263" i="23"/>
  <c r="N263" i="23"/>
  <c r="F263" i="23"/>
  <c r="E263" i="23"/>
  <c r="C263" i="23"/>
  <c r="B263" i="23"/>
  <c r="A263" i="23"/>
  <c r="AQ262" i="23"/>
  <c r="AP262" i="23"/>
  <c r="AO262" i="23"/>
  <c r="AN262" i="23"/>
  <c r="AM262" i="23"/>
  <c r="AG262" i="23"/>
  <c r="AF262" i="23"/>
  <c r="X262" i="23"/>
  <c r="W262" i="23"/>
  <c r="O262" i="23"/>
  <c r="N262" i="23"/>
  <c r="F262" i="23"/>
  <c r="E262" i="23"/>
  <c r="C262" i="23"/>
  <c r="B262" i="23"/>
  <c r="A262" i="23"/>
  <c r="AQ261" i="23"/>
  <c r="AP261" i="23"/>
  <c r="AO261" i="23"/>
  <c r="AN261" i="23"/>
  <c r="AM261" i="23"/>
  <c r="AK261" i="23"/>
  <c r="AG261" i="23"/>
  <c r="AF261" i="23"/>
  <c r="AB261" i="23"/>
  <c r="X261" i="23"/>
  <c r="W261" i="23"/>
  <c r="S261" i="23"/>
  <c r="O261" i="23"/>
  <c r="N261" i="23"/>
  <c r="F261" i="23"/>
  <c r="E261" i="23"/>
  <c r="C261" i="23"/>
  <c r="B261" i="23"/>
  <c r="A261" i="23"/>
  <c r="AQ260" i="23"/>
  <c r="AP260" i="23"/>
  <c r="AO260" i="23"/>
  <c r="AN260" i="23"/>
  <c r="AM260" i="23"/>
  <c r="AK260" i="23"/>
  <c r="AG260" i="23"/>
  <c r="AF260" i="23"/>
  <c r="AB260" i="23"/>
  <c r="X260" i="23"/>
  <c r="W260" i="23"/>
  <c r="S260" i="23"/>
  <c r="O260" i="23"/>
  <c r="N260" i="23"/>
  <c r="F260" i="23"/>
  <c r="E260" i="23"/>
  <c r="C260" i="23"/>
  <c r="B260" i="23"/>
  <c r="A260" i="23"/>
  <c r="AQ259" i="23"/>
  <c r="AP259" i="23"/>
  <c r="AO259" i="23"/>
  <c r="AN259" i="23"/>
  <c r="AM259" i="23"/>
  <c r="AK259" i="23"/>
  <c r="AG259" i="23"/>
  <c r="AF259" i="23"/>
  <c r="AB259" i="23"/>
  <c r="X259" i="23"/>
  <c r="W259" i="23"/>
  <c r="S259" i="23"/>
  <c r="O259" i="23"/>
  <c r="N259" i="23"/>
  <c r="F259" i="23"/>
  <c r="E259" i="23"/>
  <c r="C259" i="23"/>
  <c r="B259" i="23"/>
  <c r="A259" i="23"/>
  <c r="AQ258" i="23"/>
  <c r="AP258" i="23"/>
  <c r="AO258" i="23"/>
  <c r="AN258" i="23"/>
  <c r="AM258" i="23"/>
  <c r="AK258" i="23"/>
  <c r="AG258" i="23"/>
  <c r="AF258" i="23"/>
  <c r="AE258" i="23"/>
  <c r="AD258" i="23"/>
  <c r="AB258" i="23"/>
  <c r="X258" i="23"/>
  <c r="W258" i="23"/>
  <c r="V258" i="23"/>
  <c r="U258" i="23"/>
  <c r="S258" i="23"/>
  <c r="O258" i="23"/>
  <c r="N258" i="23"/>
  <c r="M258" i="23"/>
  <c r="L258" i="23"/>
  <c r="F258" i="23"/>
  <c r="E258" i="23"/>
  <c r="C258" i="23"/>
  <c r="B258" i="23"/>
  <c r="A258" i="23"/>
  <c r="AQ257" i="23"/>
  <c r="AP257" i="23"/>
  <c r="AO257" i="23"/>
  <c r="AN257" i="23"/>
  <c r="AM257" i="23"/>
  <c r="AK257" i="23"/>
  <c r="AG257" i="23"/>
  <c r="AF257" i="23"/>
  <c r="AB257" i="23"/>
  <c r="X257" i="23"/>
  <c r="W257" i="23"/>
  <c r="S257" i="23"/>
  <c r="O257" i="23"/>
  <c r="N257" i="23"/>
  <c r="F257" i="23"/>
  <c r="E257" i="23"/>
  <c r="C257" i="23"/>
  <c r="B257" i="23"/>
  <c r="A257" i="23"/>
  <c r="AQ256" i="23"/>
  <c r="AP256" i="23"/>
  <c r="AO256" i="23"/>
  <c r="AN256" i="23"/>
  <c r="AM256" i="23"/>
  <c r="AK256" i="23"/>
  <c r="AG256" i="23"/>
  <c r="AF256" i="23"/>
  <c r="AB256" i="23"/>
  <c r="X256" i="23"/>
  <c r="W256" i="23"/>
  <c r="S256" i="23"/>
  <c r="O256" i="23"/>
  <c r="N256" i="23"/>
  <c r="F256" i="23"/>
  <c r="E256" i="23"/>
  <c r="C256" i="23"/>
  <c r="B256" i="23"/>
  <c r="A256" i="23"/>
  <c r="AQ255" i="23"/>
  <c r="AP255" i="23"/>
  <c r="AO255" i="23"/>
  <c r="AN255" i="23"/>
  <c r="AM255" i="23"/>
  <c r="AK255" i="23"/>
  <c r="AG255" i="23"/>
  <c r="AF255" i="23"/>
  <c r="AB255" i="23"/>
  <c r="X255" i="23"/>
  <c r="W255" i="23"/>
  <c r="S255" i="23"/>
  <c r="O255" i="23"/>
  <c r="N255" i="23"/>
  <c r="F255" i="23"/>
  <c r="E255" i="23"/>
  <c r="C255" i="23"/>
  <c r="B255" i="23"/>
  <c r="A255" i="23"/>
  <c r="AQ254" i="23"/>
  <c r="AP254" i="23"/>
  <c r="AO254" i="23"/>
  <c r="AN254" i="23"/>
  <c r="AM254" i="23"/>
  <c r="AK254" i="23"/>
  <c r="AG254" i="23"/>
  <c r="AF254" i="23"/>
  <c r="AB254" i="23"/>
  <c r="X254" i="23"/>
  <c r="W254" i="23"/>
  <c r="S254" i="23"/>
  <c r="O254" i="23"/>
  <c r="N254" i="23"/>
  <c r="F254" i="23"/>
  <c r="E254" i="23"/>
  <c r="C254" i="23"/>
  <c r="B254" i="23"/>
  <c r="A254" i="23"/>
  <c r="AQ253" i="23"/>
  <c r="AP253" i="23"/>
  <c r="AO253" i="23"/>
  <c r="AN253" i="23"/>
  <c r="AM253" i="23"/>
  <c r="AK253" i="23"/>
  <c r="AG253" i="23"/>
  <c r="AF253" i="23"/>
  <c r="AB253" i="23"/>
  <c r="X253" i="23"/>
  <c r="W253" i="23"/>
  <c r="S253" i="23"/>
  <c r="O253" i="23"/>
  <c r="N253" i="23"/>
  <c r="F253" i="23"/>
  <c r="E253" i="23"/>
  <c r="C253" i="23"/>
  <c r="B253" i="23"/>
  <c r="A253" i="23"/>
  <c r="AQ252" i="23"/>
  <c r="AP252" i="23"/>
  <c r="AO252" i="23"/>
  <c r="AN252" i="23"/>
  <c r="AM252" i="23"/>
  <c r="AK252" i="23"/>
  <c r="AG252" i="23"/>
  <c r="AF252" i="23"/>
  <c r="AB252" i="23"/>
  <c r="X252" i="23"/>
  <c r="W252" i="23"/>
  <c r="S252" i="23"/>
  <c r="O252" i="23"/>
  <c r="N252" i="23"/>
  <c r="F252" i="23"/>
  <c r="E252" i="23"/>
  <c r="C252" i="23"/>
  <c r="B252" i="23"/>
  <c r="A252" i="23"/>
  <c r="AQ251" i="23"/>
  <c r="AP251" i="23"/>
  <c r="AO251" i="23"/>
  <c r="AN251" i="23"/>
  <c r="AM251" i="23"/>
  <c r="AG251" i="23"/>
  <c r="AF251" i="23"/>
  <c r="X251" i="23"/>
  <c r="W251" i="23"/>
  <c r="O251" i="23"/>
  <c r="N251" i="23"/>
  <c r="F251" i="23"/>
  <c r="E251" i="23"/>
  <c r="C251" i="23"/>
  <c r="B251" i="23"/>
  <c r="A251" i="23"/>
  <c r="AQ250" i="23"/>
  <c r="AP250" i="23"/>
  <c r="AO250" i="23"/>
  <c r="AN250" i="23"/>
  <c r="AM250" i="23"/>
  <c r="AK250" i="23"/>
  <c r="AG250" i="23"/>
  <c r="AF250" i="23"/>
  <c r="AB250" i="23"/>
  <c r="X250" i="23"/>
  <c r="W250" i="23"/>
  <c r="S250" i="23"/>
  <c r="O250" i="23"/>
  <c r="N250" i="23"/>
  <c r="F250" i="23"/>
  <c r="E250" i="23"/>
  <c r="C250" i="23"/>
  <c r="B250" i="23"/>
  <c r="A250" i="23"/>
  <c r="AQ249" i="23"/>
  <c r="AP249" i="23"/>
  <c r="AO249" i="23"/>
  <c r="AN249" i="23"/>
  <c r="AM249" i="23"/>
  <c r="AK249" i="23"/>
  <c r="AG249" i="23"/>
  <c r="AF249" i="23"/>
  <c r="AB249" i="23"/>
  <c r="X249" i="23"/>
  <c r="W249" i="23"/>
  <c r="S249" i="23"/>
  <c r="O249" i="23"/>
  <c r="N249" i="23"/>
  <c r="F249" i="23"/>
  <c r="E249" i="23"/>
  <c r="C249" i="23"/>
  <c r="B249" i="23"/>
  <c r="A249" i="23"/>
  <c r="AQ248" i="23"/>
  <c r="AP248" i="23"/>
  <c r="AO248" i="23"/>
  <c r="AN248" i="23"/>
  <c r="AM248" i="23"/>
  <c r="AK248" i="23"/>
  <c r="AG248" i="23"/>
  <c r="AF248" i="23"/>
  <c r="AB248" i="23"/>
  <c r="X248" i="23"/>
  <c r="W248" i="23"/>
  <c r="S248" i="23"/>
  <c r="O248" i="23"/>
  <c r="N248" i="23"/>
  <c r="F248" i="23"/>
  <c r="E248" i="23"/>
  <c r="C248" i="23"/>
  <c r="B248" i="23"/>
  <c r="A248" i="23"/>
  <c r="AQ247" i="23"/>
  <c r="AP247" i="23"/>
  <c r="AO247" i="23"/>
  <c r="AN247" i="23"/>
  <c r="AM247" i="23"/>
  <c r="AK247" i="23"/>
  <c r="AG247" i="23"/>
  <c r="AF247" i="23"/>
  <c r="AE247" i="23"/>
  <c r="AD247" i="23"/>
  <c r="AB247" i="23"/>
  <c r="X247" i="23"/>
  <c r="W247" i="23"/>
  <c r="V247" i="23"/>
  <c r="U247" i="23"/>
  <c r="S247" i="23"/>
  <c r="O247" i="23"/>
  <c r="N247" i="23"/>
  <c r="M247" i="23"/>
  <c r="L247" i="23"/>
  <c r="F247" i="23"/>
  <c r="E247" i="23"/>
  <c r="C247" i="23"/>
  <c r="B247" i="23"/>
  <c r="A247" i="23"/>
  <c r="AQ246" i="23"/>
  <c r="AP246" i="23"/>
  <c r="AO246" i="23"/>
  <c r="AN246" i="23"/>
  <c r="AM246" i="23"/>
  <c r="AK246" i="23"/>
  <c r="AG246" i="23"/>
  <c r="AF246" i="23"/>
  <c r="AE246" i="23"/>
  <c r="AD246" i="23"/>
  <c r="AB246" i="23"/>
  <c r="X246" i="23"/>
  <c r="W246" i="23"/>
  <c r="V246" i="23"/>
  <c r="U246" i="23"/>
  <c r="S246" i="23"/>
  <c r="O246" i="23"/>
  <c r="N246" i="23"/>
  <c r="M246" i="23"/>
  <c r="L246" i="23"/>
  <c r="F246" i="23"/>
  <c r="E246" i="23"/>
  <c r="C246" i="23"/>
  <c r="B246" i="23"/>
  <c r="A246" i="23"/>
  <c r="AQ245" i="23"/>
  <c r="AP245" i="23"/>
  <c r="AO245" i="23"/>
  <c r="AN245" i="23"/>
  <c r="AM245" i="23"/>
  <c r="AK245" i="23"/>
  <c r="AG245" i="23"/>
  <c r="AF245" i="23"/>
  <c r="AB245" i="23"/>
  <c r="X245" i="23"/>
  <c r="W245" i="23"/>
  <c r="S245" i="23"/>
  <c r="O245" i="23"/>
  <c r="N245" i="23"/>
  <c r="F245" i="23"/>
  <c r="E245" i="23"/>
  <c r="C245" i="23"/>
  <c r="B245" i="23"/>
  <c r="A245" i="23"/>
  <c r="AQ244" i="23"/>
  <c r="AP244" i="23"/>
  <c r="AO244" i="23"/>
  <c r="AN244" i="23"/>
  <c r="AM244" i="23"/>
  <c r="AK244" i="23"/>
  <c r="AG244" i="23"/>
  <c r="AF244" i="23"/>
  <c r="AB244" i="23"/>
  <c r="X244" i="23"/>
  <c r="W244" i="23"/>
  <c r="S244" i="23"/>
  <c r="O244" i="23"/>
  <c r="N244" i="23"/>
  <c r="F244" i="23"/>
  <c r="E244" i="23"/>
  <c r="C244" i="23"/>
  <c r="B244" i="23"/>
  <c r="A244" i="23"/>
  <c r="AQ243" i="23"/>
  <c r="AP243" i="23"/>
  <c r="AO243" i="23"/>
  <c r="AN243" i="23"/>
  <c r="AM243" i="23"/>
  <c r="AK243" i="23"/>
  <c r="AG243" i="23"/>
  <c r="AF243" i="23"/>
  <c r="AB243" i="23"/>
  <c r="X243" i="23"/>
  <c r="W243" i="23"/>
  <c r="S243" i="23"/>
  <c r="O243" i="23"/>
  <c r="N243" i="23"/>
  <c r="F243" i="23"/>
  <c r="E243" i="23"/>
  <c r="C243" i="23"/>
  <c r="B243" i="23"/>
  <c r="A243" i="23"/>
  <c r="AQ242" i="23"/>
  <c r="AP242" i="23"/>
  <c r="AO242" i="23"/>
  <c r="AN242" i="23"/>
  <c r="AM242" i="23"/>
  <c r="AK242" i="23"/>
  <c r="AG242" i="23"/>
  <c r="AF242" i="23"/>
  <c r="AB242" i="23"/>
  <c r="X242" i="23"/>
  <c r="W242" i="23"/>
  <c r="S242" i="23"/>
  <c r="O242" i="23"/>
  <c r="N242" i="23"/>
  <c r="F242" i="23"/>
  <c r="E242" i="23"/>
  <c r="C242" i="23"/>
  <c r="B242" i="23"/>
  <c r="A242" i="23"/>
  <c r="AQ241" i="23"/>
  <c r="AP241" i="23"/>
  <c r="AO241" i="23"/>
  <c r="AN241" i="23"/>
  <c r="AM241" i="23"/>
  <c r="AK241" i="23"/>
  <c r="AG241" i="23"/>
  <c r="AF241" i="23"/>
  <c r="AB241" i="23"/>
  <c r="X241" i="23"/>
  <c r="W241" i="23"/>
  <c r="S241" i="23"/>
  <c r="O241" i="23"/>
  <c r="N241" i="23"/>
  <c r="F241" i="23"/>
  <c r="E241" i="23"/>
  <c r="C241" i="23"/>
  <c r="B241" i="23"/>
  <c r="A241" i="23"/>
  <c r="AQ240" i="23"/>
  <c r="AP240" i="23"/>
  <c r="AO240" i="23"/>
  <c r="AN240" i="23"/>
  <c r="AM240" i="23"/>
  <c r="AK240" i="23"/>
  <c r="AG240" i="23"/>
  <c r="AF240" i="23"/>
  <c r="AB240" i="23"/>
  <c r="X240" i="23"/>
  <c r="W240" i="23"/>
  <c r="S240" i="23"/>
  <c r="O240" i="23"/>
  <c r="N240" i="23"/>
  <c r="F240" i="23"/>
  <c r="E240" i="23"/>
  <c r="C240" i="23"/>
  <c r="B240" i="23"/>
  <c r="A240" i="23"/>
  <c r="AQ239" i="23"/>
  <c r="AP239" i="23"/>
  <c r="AO239" i="23"/>
  <c r="AN239" i="23"/>
  <c r="AM239" i="23"/>
  <c r="AG239" i="23"/>
  <c r="AF239" i="23"/>
  <c r="X239" i="23"/>
  <c r="W239" i="23"/>
  <c r="O239" i="23"/>
  <c r="N239" i="23"/>
  <c r="F239" i="23"/>
  <c r="E239" i="23"/>
  <c r="C239" i="23"/>
  <c r="B239" i="23"/>
  <c r="A239" i="23"/>
  <c r="AQ238" i="23"/>
  <c r="AP238" i="23"/>
  <c r="AO238" i="23"/>
  <c r="AN238" i="23"/>
  <c r="AM238" i="23"/>
  <c r="AG238" i="23"/>
  <c r="AF238" i="23"/>
  <c r="X238" i="23"/>
  <c r="W238" i="23"/>
  <c r="O238" i="23"/>
  <c r="N238" i="23"/>
  <c r="F238" i="23"/>
  <c r="E238" i="23"/>
  <c r="C238" i="23"/>
  <c r="B238" i="23"/>
  <c r="A238" i="23"/>
  <c r="AQ237" i="23"/>
  <c r="AP237" i="23"/>
  <c r="AO237" i="23"/>
  <c r="AN237" i="23"/>
  <c r="AM237" i="23"/>
  <c r="AG237" i="23"/>
  <c r="AF237" i="23"/>
  <c r="X237" i="23"/>
  <c r="W237" i="23"/>
  <c r="O237" i="23"/>
  <c r="N237" i="23"/>
  <c r="F237" i="23"/>
  <c r="E237" i="23"/>
  <c r="C237" i="23"/>
  <c r="B237" i="23"/>
  <c r="A237" i="23"/>
  <c r="AQ236" i="23"/>
  <c r="AP236" i="23"/>
  <c r="AO236" i="23"/>
  <c r="AN236" i="23"/>
  <c r="AM236" i="23"/>
  <c r="AK236" i="23"/>
  <c r="AG236" i="23"/>
  <c r="AF236" i="23"/>
  <c r="AB236" i="23"/>
  <c r="X236" i="23"/>
  <c r="W236" i="23"/>
  <c r="S236" i="23"/>
  <c r="O236" i="23"/>
  <c r="N236" i="23"/>
  <c r="F236" i="23"/>
  <c r="E236" i="23"/>
  <c r="C236" i="23"/>
  <c r="B236" i="23"/>
  <c r="A236" i="23"/>
  <c r="AQ235" i="23"/>
  <c r="AP235" i="23"/>
  <c r="AO235" i="23"/>
  <c r="AN235" i="23"/>
  <c r="AM235" i="23"/>
  <c r="AK235" i="23"/>
  <c r="AG235" i="23"/>
  <c r="AF235" i="23"/>
  <c r="AE235" i="23"/>
  <c r="AD235" i="23"/>
  <c r="AB235" i="23"/>
  <c r="X235" i="23"/>
  <c r="W235" i="23"/>
  <c r="V235" i="23"/>
  <c r="U235" i="23"/>
  <c r="S235" i="23"/>
  <c r="O235" i="23"/>
  <c r="N235" i="23"/>
  <c r="M235" i="23"/>
  <c r="L235" i="23"/>
  <c r="F235" i="23"/>
  <c r="E235" i="23"/>
  <c r="C235" i="23"/>
  <c r="B235" i="23"/>
  <c r="A235" i="23"/>
  <c r="AQ234" i="23"/>
  <c r="AP234" i="23"/>
  <c r="AO234" i="23"/>
  <c r="AN234" i="23"/>
  <c r="AM234" i="23"/>
  <c r="AK234" i="23"/>
  <c r="AG234" i="23"/>
  <c r="AF234" i="23"/>
  <c r="AB234" i="23"/>
  <c r="X234" i="23"/>
  <c r="W234" i="23"/>
  <c r="S234" i="23"/>
  <c r="O234" i="23"/>
  <c r="N234" i="23"/>
  <c r="F234" i="23"/>
  <c r="E234" i="23"/>
  <c r="C234" i="23"/>
  <c r="B234" i="23"/>
  <c r="A234" i="23"/>
  <c r="AQ233" i="23"/>
  <c r="AP233" i="23"/>
  <c r="AO233" i="23"/>
  <c r="AN233" i="23"/>
  <c r="AM233" i="23"/>
  <c r="AK233" i="23"/>
  <c r="AG233" i="23"/>
  <c r="AF233" i="23"/>
  <c r="AB233" i="23"/>
  <c r="X233" i="23"/>
  <c r="W233" i="23"/>
  <c r="S233" i="23"/>
  <c r="O233" i="23"/>
  <c r="N233" i="23"/>
  <c r="F233" i="23"/>
  <c r="E233" i="23"/>
  <c r="C233" i="23"/>
  <c r="B233" i="23"/>
  <c r="A233" i="23"/>
  <c r="AQ232" i="23"/>
  <c r="AP232" i="23"/>
  <c r="AO232" i="23"/>
  <c r="AN232" i="23"/>
  <c r="AM232" i="23"/>
  <c r="AK232" i="23"/>
  <c r="AG232" i="23"/>
  <c r="AF232" i="23"/>
  <c r="AB232" i="23"/>
  <c r="X232" i="23"/>
  <c r="W232" i="23"/>
  <c r="S232" i="23"/>
  <c r="O232" i="23"/>
  <c r="N232" i="23"/>
  <c r="F232" i="23"/>
  <c r="E232" i="23"/>
  <c r="C232" i="23"/>
  <c r="B232" i="23"/>
  <c r="A232" i="23"/>
  <c r="AQ231" i="23"/>
  <c r="AP231" i="23"/>
  <c r="AO231" i="23"/>
  <c r="AN231" i="23"/>
  <c r="AM231" i="23"/>
  <c r="AK231" i="23"/>
  <c r="AG231" i="23"/>
  <c r="AF231" i="23"/>
  <c r="AB231" i="23"/>
  <c r="X231" i="23"/>
  <c r="W231" i="23"/>
  <c r="S231" i="23"/>
  <c r="O231" i="23"/>
  <c r="N231" i="23"/>
  <c r="F231" i="23"/>
  <c r="E231" i="23"/>
  <c r="C231" i="23"/>
  <c r="B231" i="23"/>
  <c r="A231" i="23"/>
  <c r="AQ230" i="23"/>
  <c r="AP230" i="23"/>
  <c r="AO230" i="23"/>
  <c r="AN230" i="23"/>
  <c r="AM230" i="23"/>
  <c r="AK230" i="23"/>
  <c r="AG230" i="23"/>
  <c r="AF230" i="23"/>
  <c r="AB230" i="23"/>
  <c r="X230" i="23"/>
  <c r="W230" i="23"/>
  <c r="S230" i="23"/>
  <c r="O230" i="23"/>
  <c r="N230" i="23"/>
  <c r="F230" i="23"/>
  <c r="E230" i="23"/>
  <c r="C230" i="23"/>
  <c r="B230" i="23"/>
  <c r="A230" i="23"/>
  <c r="AQ229" i="23"/>
  <c r="AP229" i="23"/>
  <c r="AO229" i="23"/>
  <c r="AN229" i="23"/>
  <c r="AM229" i="23"/>
  <c r="AK229" i="23"/>
  <c r="AG229" i="23"/>
  <c r="AF229" i="23"/>
  <c r="AB229" i="23"/>
  <c r="X229" i="23"/>
  <c r="W229" i="23"/>
  <c r="S229" i="23"/>
  <c r="O229" i="23"/>
  <c r="N229" i="23"/>
  <c r="F229" i="23"/>
  <c r="E229" i="23"/>
  <c r="C229" i="23"/>
  <c r="B229" i="23"/>
  <c r="A229" i="23"/>
  <c r="AQ228" i="23"/>
  <c r="AP228" i="23"/>
  <c r="AO228" i="23"/>
  <c r="AN228" i="23"/>
  <c r="AM228" i="23"/>
  <c r="AG228" i="23"/>
  <c r="AF228" i="23"/>
  <c r="X228" i="23"/>
  <c r="W228" i="23"/>
  <c r="O228" i="23"/>
  <c r="N228" i="23"/>
  <c r="F228" i="23"/>
  <c r="E228" i="23"/>
  <c r="C228" i="23"/>
  <c r="B228" i="23"/>
  <c r="A228" i="23"/>
  <c r="AQ227" i="23"/>
  <c r="AP227" i="23"/>
  <c r="AO227" i="23"/>
  <c r="AN227" i="23"/>
  <c r="AM227" i="23"/>
  <c r="AG227" i="23"/>
  <c r="AF227" i="23"/>
  <c r="X227" i="23"/>
  <c r="W227" i="23"/>
  <c r="O227" i="23"/>
  <c r="N227" i="23"/>
  <c r="F227" i="23"/>
  <c r="E227" i="23"/>
  <c r="C227" i="23"/>
  <c r="B227" i="23"/>
  <c r="A227" i="23"/>
  <c r="AQ226" i="23"/>
  <c r="AP226" i="23"/>
  <c r="AO226" i="23"/>
  <c r="AN226" i="23"/>
  <c r="AM226" i="23"/>
  <c r="AG226" i="23"/>
  <c r="AF226" i="23"/>
  <c r="X226" i="23"/>
  <c r="W226" i="23"/>
  <c r="O226" i="23"/>
  <c r="N226" i="23"/>
  <c r="F226" i="23"/>
  <c r="E226" i="23"/>
  <c r="C226" i="23"/>
  <c r="B226" i="23"/>
  <c r="A226" i="23"/>
  <c r="AQ225" i="23"/>
  <c r="AP225" i="23"/>
  <c r="AO225" i="23"/>
  <c r="AN225" i="23"/>
  <c r="AM225" i="23"/>
  <c r="AK225" i="23"/>
  <c r="AG225" i="23"/>
  <c r="AF225" i="23"/>
  <c r="AB225" i="23"/>
  <c r="X225" i="23"/>
  <c r="W225" i="23"/>
  <c r="S225" i="23"/>
  <c r="O225" i="23"/>
  <c r="N225" i="23"/>
  <c r="F225" i="23"/>
  <c r="E225" i="23"/>
  <c r="C225" i="23"/>
  <c r="B225" i="23"/>
  <c r="A225" i="23"/>
  <c r="AQ224" i="23"/>
  <c r="AP224" i="23"/>
  <c r="AO224" i="23"/>
  <c r="AN224" i="23"/>
  <c r="AM224" i="23"/>
  <c r="AK224" i="23"/>
  <c r="AG224" i="23"/>
  <c r="AF224" i="23"/>
  <c r="AE224" i="23"/>
  <c r="AD224" i="23"/>
  <c r="AB224" i="23"/>
  <c r="X224" i="23"/>
  <c r="W224" i="23"/>
  <c r="V224" i="23"/>
  <c r="U224" i="23"/>
  <c r="S224" i="23"/>
  <c r="O224" i="23"/>
  <c r="N224" i="23"/>
  <c r="M224" i="23"/>
  <c r="L224" i="23"/>
  <c r="F224" i="23"/>
  <c r="E224" i="23"/>
  <c r="C224" i="23"/>
  <c r="B224" i="23"/>
  <c r="A224" i="23"/>
  <c r="AQ223" i="23"/>
  <c r="AP223" i="23"/>
  <c r="AO223" i="23"/>
  <c r="AN223" i="23"/>
  <c r="AM223" i="23"/>
  <c r="AK223" i="23"/>
  <c r="AG223" i="23"/>
  <c r="AF223" i="23"/>
  <c r="AB223" i="23"/>
  <c r="X223" i="23"/>
  <c r="W223" i="23"/>
  <c r="S223" i="23"/>
  <c r="O223" i="23"/>
  <c r="N223" i="23"/>
  <c r="F223" i="23"/>
  <c r="E223" i="23"/>
  <c r="C223" i="23"/>
  <c r="B223" i="23"/>
  <c r="A223" i="23"/>
  <c r="AQ222" i="23"/>
  <c r="AP222" i="23"/>
  <c r="AO222" i="23"/>
  <c r="AN222" i="23"/>
  <c r="AM222" i="23"/>
  <c r="AK222" i="23"/>
  <c r="AG222" i="23"/>
  <c r="AF222" i="23"/>
  <c r="AB222" i="23"/>
  <c r="X222" i="23"/>
  <c r="W222" i="23"/>
  <c r="S222" i="23"/>
  <c r="O222" i="23"/>
  <c r="N222" i="23"/>
  <c r="F222" i="23"/>
  <c r="E222" i="23"/>
  <c r="C222" i="23"/>
  <c r="B222" i="23"/>
  <c r="A222" i="23"/>
  <c r="AQ221" i="23"/>
  <c r="AP221" i="23"/>
  <c r="AO221" i="23"/>
  <c r="AN221" i="23"/>
  <c r="AM221" i="23"/>
  <c r="AK221" i="23"/>
  <c r="AG221" i="23"/>
  <c r="AF221" i="23"/>
  <c r="AB221" i="23"/>
  <c r="X221" i="23"/>
  <c r="W221" i="23"/>
  <c r="S221" i="23"/>
  <c r="O221" i="23"/>
  <c r="N221" i="23"/>
  <c r="F221" i="23"/>
  <c r="E221" i="23"/>
  <c r="C221" i="23"/>
  <c r="B221" i="23"/>
  <c r="A221" i="23"/>
  <c r="AQ220" i="23"/>
  <c r="AP220" i="23"/>
  <c r="AO220" i="23"/>
  <c r="AN220" i="23"/>
  <c r="AM220" i="23"/>
  <c r="AK220" i="23"/>
  <c r="AG220" i="23"/>
  <c r="AF220" i="23"/>
  <c r="AB220" i="23"/>
  <c r="X220" i="23"/>
  <c r="W220" i="23"/>
  <c r="S220" i="23"/>
  <c r="O220" i="23"/>
  <c r="N220" i="23"/>
  <c r="F220" i="23"/>
  <c r="E220" i="23"/>
  <c r="C220" i="23"/>
  <c r="B220" i="23"/>
  <c r="A220" i="23"/>
  <c r="AQ219" i="23"/>
  <c r="AP219" i="23"/>
  <c r="AO219" i="23"/>
  <c r="AN219" i="23"/>
  <c r="AM219" i="23"/>
  <c r="AK219" i="23"/>
  <c r="AG219" i="23"/>
  <c r="AF219" i="23"/>
  <c r="AB219" i="23"/>
  <c r="X219" i="23"/>
  <c r="W219" i="23"/>
  <c r="S219" i="23"/>
  <c r="O219" i="23"/>
  <c r="N219" i="23"/>
  <c r="F219" i="23"/>
  <c r="E219" i="23"/>
  <c r="C219" i="23"/>
  <c r="B219" i="23"/>
  <c r="A219" i="23"/>
  <c r="AQ218" i="23"/>
  <c r="AP218" i="23"/>
  <c r="AO218" i="23"/>
  <c r="AN218" i="23"/>
  <c r="AM218" i="23"/>
  <c r="AK218" i="23"/>
  <c r="AG218" i="23"/>
  <c r="AF218" i="23"/>
  <c r="AB218" i="23"/>
  <c r="X218" i="23"/>
  <c r="W218" i="23"/>
  <c r="S218" i="23"/>
  <c r="O218" i="23"/>
  <c r="N218" i="23"/>
  <c r="F218" i="23"/>
  <c r="E218" i="23"/>
  <c r="C218" i="23"/>
  <c r="B218" i="23"/>
  <c r="A218" i="23"/>
  <c r="AQ217" i="23"/>
  <c r="AP217" i="23"/>
  <c r="AO217" i="23"/>
  <c r="AN217" i="23"/>
  <c r="AM217" i="23"/>
  <c r="AG217" i="23"/>
  <c r="AF217" i="23"/>
  <c r="X217" i="23"/>
  <c r="W217" i="23"/>
  <c r="O217" i="23"/>
  <c r="N217" i="23"/>
  <c r="F217" i="23"/>
  <c r="E217" i="23"/>
  <c r="C217" i="23"/>
  <c r="B217" i="23"/>
  <c r="A217" i="23"/>
  <c r="AQ216" i="23"/>
  <c r="AP216" i="23"/>
  <c r="AO216" i="23"/>
  <c r="AN216" i="23"/>
  <c r="AM216" i="23"/>
  <c r="AG216" i="23"/>
  <c r="AF216" i="23"/>
  <c r="X216" i="23"/>
  <c r="W216" i="23"/>
  <c r="O216" i="23"/>
  <c r="N216" i="23"/>
  <c r="F216" i="23"/>
  <c r="E216" i="23"/>
  <c r="C216" i="23"/>
  <c r="B216" i="23"/>
  <c r="A216" i="23"/>
  <c r="AQ215" i="23"/>
  <c r="AP215" i="23"/>
  <c r="AO215" i="23"/>
  <c r="AN215" i="23"/>
  <c r="AM215" i="23"/>
  <c r="AG215" i="23"/>
  <c r="AF215" i="23"/>
  <c r="X215" i="23"/>
  <c r="W215" i="23"/>
  <c r="O215" i="23"/>
  <c r="N215" i="23"/>
  <c r="F215" i="23"/>
  <c r="E215" i="23"/>
  <c r="C215" i="23"/>
  <c r="B215" i="23"/>
  <c r="A215" i="23"/>
  <c r="AQ214" i="23"/>
  <c r="AP214" i="23"/>
  <c r="AO214" i="23"/>
  <c r="AN214" i="23"/>
  <c r="AM214" i="23"/>
  <c r="AK214" i="23"/>
  <c r="AG214" i="23"/>
  <c r="AF214" i="23"/>
  <c r="AB214" i="23"/>
  <c r="X214" i="23"/>
  <c r="W214" i="23"/>
  <c r="S214" i="23"/>
  <c r="O214" i="23"/>
  <c r="N214" i="23"/>
  <c r="F214" i="23"/>
  <c r="E214" i="23"/>
  <c r="C214" i="23"/>
  <c r="B214" i="23"/>
  <c r="A214" i="23"/>
  <c r="AQ213" i="23"/>
  <c r="AP213" i="23"/>
  <c r="AO213" i="23"/>
  <c r="AN213" i="23"/>
  <c r="AM213" i="23"/>
  <c r="AK213" i="23"/>
  <c r="AG213" i="23"/>
  <c r="AF213" i="23"/>
  <c r="AE213" i="23"/>
  <c r="AD213" i="23"/>
  <c r="AB213" i="23"/>
  <c r="X213" i="23"/>
  <c r="W213" i="23"/>
  <c r="V213" i="23"/>
  <c r="U213" i="23"/>
  <c r="S213" i="23"/>
  <c r="O213" i="23"/>
  <c r="N213" i="23"/>
  <c r="M213" i="23"/>
  <c r="L213" i="23"/>
  <c r="F213" i="23"/>
  <c r="E213" i="23"/>
  <c r="C213" i="23"/>
  <c r="B213" i="23"/>
  <c r="A213" i="23"/>
  <c r="AQ212" i="23"/>
  <c r="AP212" i="23"/>
  <c r="AO212" i="23"/>
  <c r="AN212" i="23"/>
  <c r="AM212" i="23"/>
  <c r="AK212" i="23"/>
  <c r="AG212" i="23"/>
  <c r="AF212" i="23"/>
  <c r="AB212" i="23"/>
  <c r="X212" i="23"/>
  <c r="W212" i="23"/>
  <c r="S212" i="23"/>
  <c r="O212" i="23"/>
  <c r="N212" i="23"/>
  <c r="F212" i="23"/>
  <c r="E212" i="23"/>
  <c r="C212" i="23"/>
  <c r="B212" i="23"/>
  <c r="A212" i="23"/>
  <c r="AQ211" i="23"/>
  <c r="AP211" i="23"/>
  <c r="AO211" i="23"/>
  <c r="AN211" i="23"/>
  <c r="AM211" i="23"/>
  <c r="AK211" i="23"/>
  <c r="AG211" i="23"/>
  <c r="AF211" i="23"/>
  <c r="AB211" i="23"/>
  <c r="X211" i="23"/>
  <c r="W211" i="23"/>
  <c r="S211" i="23"/>
  <c r="O211" i="23"/>
  <c r="N211" i="23"/>
  <c r="F211" i="23"/>
  <c r="E211" i="23"/>
  <c r="C211" i="23"/>
  <c r="B211" i="23"/>
  <c r="A211" i="23"/>
  <c r="AQ210" i="23"/>
  <c r="AP210" i="23"/>
  <c r="AO210" i="23"/>
  <c r="AN210" i="23"/>
  <c r="AM210" i="23"/>
  <c r="AK210" i="23"/>
  <c r="AG210" i="23"/>
  <c r="AF210" i="23"/>
  <c r="AB210" i="23"/>
  <c r="X210" i="23"/>
  <c r="W210" i="23"/>
  <c r="S210" i="23"/>
  <c r="O210" i="23"/>
  <c r="N210" i="23"/>
  <c r="F210" i="23"/>
  <c r="E210" i="23"/>
  <c r="C210" i="23"/>
  <c r="B210" i="23"/>
  <c r="A210" i="23"/>
  <c r="AQ209" i="23"/>
  <c r="AP209" i="23"/>
  <c r="AO209" i="23"/>
  <c r="AN209" i="23"/>
  <c r="AM209" i="23"/>
  <c r="AK209" i="23"/>
  <c r="AG209" i="23"/>
  <c r="AF209" i="23"/>
  <c r="AB209" i="23"/>
  <c r="X209" i="23"/>
  <c r="W209" i="23"/>
  <c r="S209" i="23"/>
  <c r="O209" i="23"/>
  <c r="N209" i="23"/>
  <c r="F209" i="23"/>
  <c r="E209" i="23"/>
  <c r="C209" i="23"/>
  <c r="B209" i="23"/>
  <c r="A209" i="23"/>
  <c r="AQ208" i="23"/>
  <c r="AP208" i="23"/>
  <c r="AO208" i="23"/>
  <c r="AN208" i="23"/>
  <c r="AM208" i="23"/>
  <c r="AK208" i="23"/>
  <c r="AG208" i="23"/>
  <c r="AF208" i="23"/>
  <c r="AB208" i="23"/>
  <c r="X208" i="23"/>
  <c r="W208" i="23"/>
  <c r="S208" i="23"/>
  <c r="O208" i="23"/>
  <c r="N208" i="23"/>
  <c r="F208" i="23"/>
  <c r="E208" i="23"/>
  <c r="C208" i="23"/>
  <c r="B208" i="23"/>
  <c r="A208" i="23"/>
  <c r="AQ207" i="23"/>
  <c r="AP207" i="23"/>
  <c r="AO207" i="23"/>
  <c r="AN207" i="23"/>
  <c r="AM207" i="23"/>
  <c r="AK207" i="23"/>
  <c r="AG207" i="23"/>
  <c r="AF207" i="23"/>
  <c r="AB207" i="23"/>
  <c r="X207" i="23"/>
  <c r="W207" i="23"/>
  <c r="S207" i="23"/>
  <c r="O207" i="23"/>
  <c r="N207" i="23"/>
  <c r="F207" i="23"/>
  <c r="E207" i="23"/>
  <c r="C207" i="23"/>
  <c r="B207" i="23"/>
  <c r="A207" i="23"/>
  <c r="AQ206" i="23"/>
  <c r="AP206" i="23"/>
  <c r="AO206" i="23"/>
  <c r="AN206" i="23"/>
  <c r="AM206" i="23"/>
  <c r="AG206" i="23"/>
  <c r="AF206" i="23"/>
  <c r="X206" i="23"/>
  <c r="W206" i="23"/>
  <c r="O206" i="23"/>
  <c r="N206" i="23"/>
  <c r="F206" i="23"/>
  <c r="E206" i="23"/>
  <c r="C206" i="23"/>
  <c r="B206" i="23"/>
  <c r="A206" i="23"/>
  <c r="AQ205" i="23"/>
  <c r="AP205" i="23"/>
  <c r="AO205" i="23"/>
  <c r="AN205" i="23"/>
  <c r="AM205" i="23"/>
  <c r="AK205" i="23"/>
  <c r="AG205" i="23"/>
  <c r="AF205" i="23"/>
  <c r="AB205" i="23"/>
  <c r="X205" i="23"/>
  <c r="W205" i="23"/>
  <c r="S205" i="23"/>
  <c r="O205" i="23"/>
  <c r="N205" i="23"/>
  <c r="F205" i="23"/>
  <c r="E205" i="23"/>
  <c r="C205" i="23"/>
  <c r="B205" i="23"/>
  <c r="A205" i="23"/>
  <c r="AQ204" i="23"/>
  <c r="AP204" i="23"/>
  <c r="AO204" i="23"/>
  <c r="AN204" i="23"/>
  <c r="AM204" i="23"/>
  <c r="AK204" i="23"/>
  <c r="AG204" i="23"/>
  <c r="AF204" i="23"/>
  <c r="AB204" i="23"/>
  <c r="X204" i="23"/>
  <c r="W204" i="23"/>
  <c r="S204" i="23"/>
  <c r="O204" i="23"/>
  <c r="N204" i="23"/>
  <c r="F204" i="23"/>
  <c r="E204" i="23"/>
  <c r="C204" i="23"/>
  <c r="B204" i="23"/>
  <c r="A204" i="23"/>
  <c r="AQ203" i="23"/>
  <c r="AP203" i="23"/>
  <c r="AO203" i="23"/>
  <c r="AN203" i="23"/>
  <c r="AM203" i="23"/>
  <c r="AK203" i="23"/>
  <c r="AG203" i="23"/>
  <c r="AF203" i="23"/>
  <c r="AB203" i="23"/>
  <c r="X203" i="23"/>
  <c r="W203" i="23"/>
  <c r="S203" i="23"/>
  <c r="O203" i="23"/>
  <c r="N203" i="23"/>
  <c r="F203" i="23"/>
  <c r="E203" i="23"/>
  <c r="C203" i="23"/>
  <c r="B203" i="23"/>
  <c r="A203" i="23"/>
  <c r="AQ202" i="23"/>
  <c r="AP202" i="23"/>
  <c r="AO202" i="23"/>
  <c r="AN202" i="23"/>
  <c r="AM202" i="23"/>
  <c r="AK202" i="23"/>
  <c r="AG202" i="23"/>
  <c r="AF202" i="23"/>
  <c r="AE202" i="23"/>
  <c r="AD202" i="23"/>
  <c r="AB202" i="23"/>
  <c r="X202" i="23"/>
  <c r="W202" i="23"/>
  <c r="V202" i="23"/>
  <c r="U202" i="23"/>
  <c r="S202" i="23"/>
  <c r="O202" i="23"/>
  <c r="N202" i="23"/>
  <c r="M202" i="23"/>
  <c r="L202" i="23"/>
  <c r="F202" i="23"/>
  <c r="E202" i="23"/>
  <c r="C202" i="23"/>
  <c r="B202" i="23"/>
  <c r="A202" i="23"/>
  <c r="AQ201" i="23"/>
  <c r="AP201" i="23"/>
  <c r="AO201" i="23"/>
  <c r="AN201" i="23"/>
  <c r="AM201" i="23"/>
  <c r="AK201" i="23"/>
  <c r="AG201" i="23"/>
  <c r="AF201" i="23"/>
  <c r="AB201" i="23"/>
  <c r="X201" i="23"/>
  <c r="W201" i="23"/>
  <c r="S201" i="23"/>
  <c r="O201" i="23"/>
  <c r="N201" i="23"/>
  <c r="F201" i="23"/>
  <c r="E201" i="23"/>
  <c r="C201" i="23"/>
  <c r="B201" i="23"/>
  <c r="A201" i="23"/>
  <c r="AQ200" i="23"/>
  <c r="AP200" i="23"/>
  <c r="AO200" i="23"/>
  <c r="AN200" i="23"/>
  <c r="AM200" i="23"/>
  <c r="AK200" i="23"/>
  <c r="AG200" i="23"/>
  <c r="AF200" i="23"/>
  <c r="AB200" i="23"/>
  <c r="X200" i="23"/>
  <c r="W200" i="23"/>
  <c r="S200" i="23"/>
  <c r="O200" i="23"/>
  <c r="N200" i="23"/>
  <c r="F200" i="23"/>
  <c r="E200" i="23"/>
  <c r="C200" i="23"/>
  <c r="B200" i="23"/>
  <c r="A200" i="23"/>
  <c r="AQ199" i="23"/>
  <c r="AP199" i="23"/>
  <c r="AO199" i="23"/>
  <c r="AN199" i="23"/>
  <c r="AM199" i="23"/>
  <c r="AK199" i="23"/>
  <c r="AG199" i="23"/>
  <c r="AF199" i="23"/>
  <c r="AB199" i="23"/>
  <c r="X199" i="23"/>
  <c r="W199" i="23"/>
  <c r="S199" i="23"/>
  <c r="O199" i="23"/>
  <c r="N199" i="23"/>
  <c r="F199" i="23"/>
  <c r="E199" i="23"/>
  <c r="C199" i="23"/>
  <c r="B199" i="23"/>
  <c r="A199" i="23"/>
  <c r="AQ198" i="23"/>
  <c r="AP198" i="23"/>
  <c r="AO198" i="23"/>
  <c r="AN198" i="23"/>
  <c r="AM198" i="23"/>
  <c r="AK198" i="23"/>
  <c r="AG198" i="23"/>
  <c r="AF198" i="23"/>
  <c r="AB198" i="23"/>
  <c r="X198" i="23"/>
  <c r="W198" i="23"/>
  <c r="S198" i="23"/>
  <c r="O198" i="23"/>
  <c r="N198" i="23"/>
  <c r="F198" i="23"/>
  <c r="E198" i="23"/>
  <c r="C198" i="23"/>
  <c r="B198" i="23"/>
  <c r="A198" i="23"/>
  <c r="AQ197" i="23"/>
  <c r="AP197" i="23"/>
  <c r="AO197" i="23"/>
  <c r="AN197" i="23"/>
  <c r="AM197" i="23"/>
  <c r="AK197" i="23"/>
  <c r="AG197" i="23"/>
  <c r="AF197" i="23"/>
  <c r="AB197" i="23"/>
  <c r="X197" i="23"/>
  <c r="W197" i="23"/>
  <c r="S197" i="23"/>
  <c r="O197" i="23"/>
  <c r="N197" i="23"/>
  <c r="F197" i="23"/>
  <c r="E197" i="23"/>
  <c r="C197" i="23"/>
  <c r="B197" i="23"/>
  <c r="A197" i="23"/>
  <c r="AQ196" i="23"/>
  <c r="AP196" i="23"/>
  <c r="AO196" i="23"/>
  <c r="AN196" i="23"/>
  <c r="AM196" i="23"/>
  <c r="AK196" i="23"/>
  <c r="AG196" i="23"/>
  <c r="AF196" i="23"/>
  <c r="AB196" i="23"/>
  <c r="X196" i="23"/>
  <c r="W196" i="23"/>
  <c r="S196" i="23"/>
  <c r="O196" i="23"/>
  <c r="N196" i="23"/>
  <c r="F196" i="23"/>
  <c r="E196" i="23"/>
  <c r="C196" i="23"/>
  <c r="B196" i="23"/>
  <c r="A196" i="23"/>
  <c r="AQ195" i="23"/>
  <c r="AP195" i="23"/>
  <c r="AO195" i="23"/>
  <c r="AN195" i="23"/>
  <c r="AM195" i="23"/>
  <c r="AG195" i="23"/>
  <c r="AF195" i="23"/>
  <c r="X195" i="23"/>
  <c r="W195" i="23"/>
  <c r="O195" i="23"/>
  <c r="N195" i="23"/>
  <c r="F195" i="23"/>
  <c r="E195" i="23"/>
  <c r="C195" i="23"/>
  <c r="B195" i="23"/>
  <c r="A195" i="23"/>
  <c r="AQ194" i="23"/>
  <c r="AP194" i="23"/>
  <c r="AO194" i="23"/>
  <c r="AN194" i="23"/>
  <c r="AM194" i="23"/>
  <c r="AK194" i="23"/>
  <c r="AG194" i="23"/>
  <c r="AF194" i="23"/>
  <c r="AB194" i="23"/>
  <c r="X194" i="23"/>
  <c r="W194" i="23"/>
  <c r="S194" i="23"/>
  <c r="O194" i="23"/>
  <c r="N194" i="23"/>
  <c r="F194" i="23"/>
  <c r="E194" i="23"/>
  <c r="C194" i="23"/>
  <c r="B194" i="23"/>
  <c r="A194" i="23"/>
  <c r="AQ193" i="23"/>
  <c r="AP193" i="23"/>
  <c r="AO193" i="23"/>
  <c r="AN193" i="23"/>
  <c r="AM193" i="23"/>
  <c r="AK193" i="23"/>
  <c r="AG193" i="23"/>
  <c r="AF193" i="23"/>
  <c r="AB193" i="23"/>
  <c r="X193" i="23"/>
  <c r="W193" i="23"/>
  <c r="S193" i="23"/>
  <c r="O193" i="23"/>
  <c r="N193" i="23"/>
  <c r="F193" i="23"/>
  <c r="E193" i="23"/>
  <c r="C193" i="23"/>
  <c r="B193" i="23"/>
  <c r="A193" i="23"/>
  <c r="AQ192" i="23"/>
  <c r="AP192" i="23"/>
  <c r="AO192" i="23"/>
  <c r="AN192" i="23"/>
  <c r="AM192" i="23"/>
  <c r="AK192" i="23"/>
  <c r="AG192" i="23"/>
  <c r="AF192" i="23"/>
  <c r="AB192" i="23"/>
  <c r="X192" i="23"/>
  <c r="W192" i="23"/>
  <c r="S192" i="23"/>
  <c r="O192" i="23"/>
  <c r="N192" i="23"/>
  <c r="F192" i="23"/>
  <c r="E192" i="23"/>
  <c r="C192" i="23"/>
  <c r="B192" i="23"/>
  <c r="A192" i="23"/>
  <c r="AQ191" i="23"/>
  <c r="AP191" i="23"/>
  <c r="AO191" i="23"/>
  <c r="AN191" i="23"/>
  <c r="AM191" i="23"/>
  <c r="AK191" i="23"/>
  <c r="AG191" i="23"/>
  <c r="AF191" i="23"/>
  <c r="AE191" i="23"/>
  <c r="AD191" i="23"/>
  <c r="AB191" i="23"/>
  <c r="X191" i="23"/>
  <c r="W191" i="23"/>
  <c r="V191" i="23"/>
  <c r="U191" i="23"/>
  <c r="S191" i="23"/>
  <c r="O191" i="23"/>
  <c r="N191" i="23"/>
  <c r="M191" i="23"/>
  <c r="L191" i="23"/>
  <c r="F191" i="23"/>
  <c r="E191" i="23"/>
  <c r="C191" i="23"/>
  <c r="B191" i="23"/>
  <c r="A191" i="23"/>
  <c r="AQ190" i="23"/>
  <c r="AP190" i="23"/>
  <c r="AO190" i="23"/>
  <c r="AN190" i="23"/>
  <c r="AM190" i="23"/>
  <c r="AK190" i="23"/>
  <c r="AG190" i="23"/>
  <c r="AF190" i="23"/>
  <c r="AE190" i="23"/>
  <c r="AD190" i="23"/>
  <c r="AB190" i="23"/>
  <c r="X190" i="23"/>
  <c r="W190" i="23"/>
  <c r="V190" i="23"/>
  <c r="U190" i="23"/>
  <c r="S190" i="23"/>
  <c r="O190" i="23"/>
  <c r="N190" i="23"/>
  <c r="M190" i="23"/>
  <c r="L190" i="23"/>
  <c r="F190" i="23"/>
  <c r="E190" i="23"/>
  <c r="C190" i="23"/>
  <c r="B190" i="23"/>
  <c r="A190" i="23"/>
  <c r="AQ189" i="23"/>
  <c r="AP189" i="23"/>
  <c r="AO189" i="23"/>
  <c r="AN189" i="23"/>
  <c r="AM189" i="23"/>
  <c r="AK189" i="23"/>
  <c r="AG189" i="23"/>
  <c r="AF189" i="23"/>
  <c r="AE189" i="23"/>
  <c r="AD189" i="23"/>
  <c r="AB189" i="23"/>
  <c r="X189" i="23"/>
  <c r="W189" i="23"/>
  <c r="V189" i="23"/>
  <c r="U189" i="23"/>
  <c r="S189" i="23"/>
  <c r="O189" i="23"/>
  <c r="N189" i="23"/>
  <c r="M189" i="23"/>
  <c r="L189" i="23"/>
  <c r="F189" i="23"/>
  <c r="E189" i="23"/>
  <c r="C189" i="23"/>
  <c r="B189" i="23"/>
  <c r="A189" i="23"/>
  <c r="AQ188" i="23"/>
  <c r="AP188" i="23"/>
  <c r="AO188" i="23"/>
  <c r="AN188" i="23"/>
  <c r="AM188" i="23"/>
  <c r="AK188" i="23"/>
  <c r="AB188" i="23"/>
  <c r="S188" i="23"/>
  <c r="A188" i="23"/>
  <c r="AQ187" i="23"/>
  <c r="AP187" i="23"/>
  <c r="AO187" i="23"/>
  <c r="AN187" i="23"/>
  <c r="AM187" i="23"/>
  <c r="AK187" i="23"/>
  <c r="AB187" i="23"/>
  <c r="S187" i="23"/>
  <c r="A187" i="23"/>
  <c r="AQ186" i="23"/>
  <c r="AP186" i="23"/>
  <c r="AO186" i="23"/>
  <c r="AN186" i="23"/>
  <c r="AM186" i="23"/>
  <c r="AK186" i="23"/>
  <c r="AG186" i="23"/>
  <c r="AF186" i="23"/>
  <c r="AB186" i="23"/>
  <c r="X186" i="23"/>
  <c r="W186" i="23"/>
  <c r="S186" i="23"/>
  <c r="O186" i="23"/>
  <c r="N186" i="23"/>
  <c r="F186" i="23"/>
  <c r="E186" i="23"/>
  <c r="C186" i="23"/>
  <c r="B186" i="23"/>
  <c r="A186" i="23"/>
  <c r="AQ185" i="23"/>
  <c r="AP185" i="23"/>
  <c r="AO185" i="23"/>
  <c r="AN185" i="23"/>
  <c r="AM185" i="23"/>
  <c r="AK185" i="23"/>
  <c r="AG185" i="23"/>
  <c r="AF185" i="23"/>
  <c r="AB185" i="23"/>
  <c r="X185" i="23"/>
  <c r="W185" i="23"/>
  <c r="S185" i="23"/>
  <c r="O185" i="23"/>
  <c r="N185" i="23"/>
  <c r="F185" i="23"/>
  <c r="E185" i="23"/>
  <c r="C185" i="23"/>
  <c r="B185" i="23"/>
  <c r="A185" i="23"/>
  <c r="AQ184" i="23"/>
  <c r="AP184" i="23"/>
  <c r="AO184" i="23"/>
  <c r="AN184" i="23"/>
  <c r="AM184" i="23"/>
  <c r="AK184" i="23"/>
  <c r="AG184" i="23"/>
  <c r="AF184" i="23"/>
  <c r="AB184" i="23"/>
  <c r="X184" i="23"/>
  <c r="W184" i="23"/>
  <c r="S184" i="23"/>
  <c r="O184" i="23"/>
  <c r="N184" i="23"/>
  <c r="F184" i="23"/>
  <c r="E184" i="23"/>
  <c r="C184" i="23"/>
  <c r="B184" i="23"/>
  <c r="A184" i="23"/>
  <c r="AQ183" i="23"/>
  <c r="AP183" i="23"/>
  <c r="AO183" i="23"/>
  <c r="AN183" i="23"/>
  <c r="AM183" i="23"/>
  <c r="AK183" i="23"/>
  <c r="AG183" i="23"/>
  <c r="AF183" i="23"/>
  <c r="AB183" i="23"/>
  <c r="X183" i="23"/>
  <c r="W183" i="23"/>
  <c r="S183" i="23"/>
  <c r="O183" i="23"/>
  <c r="N183" i="23"/>
  <c r="F183" i="23"/>
  <c r="E183" i="23"/>
  <c r="C183" i="23"/>
  <c r="B183" i="23"/>
  <c r="A183" i="23"/>
  <c r="AQ182" i="23"/>
  <c r="AP182" i="23"/>
  <c r="AO182" i="23"/>
  <c r="AN182" i="23"/>
  <c r="AM182" i="23"/>
  <c r="AK182" i="23"/>
  <c r="AG182" i="23"/>
  <c r="AF182" i="23"/>
  <c r="AB182" i="23"/>
  <c r="X182" i="23"/>
  <c r="W182" i="23"/>
  <c r="S182" i="23"/>
  <c r="O182" i="23"/>
  <c r="N182" i="23"/>
  <c r="F182" i="23"/>
  <c r="E182" i="23"/>
  <c r="C182" i="23"/>
  <c r="B182" i="23"/>
  <c r="A182" i="23"/>
  <c r="AQ181" i="23"/>
  <c r="AP181" i="23"/>
  <c r="AO181" i="23"/>
  <c r="AN181" i="23"/>
  <c r="AM181" i="23"/>
  <c r="AK181" i="23"/>
  <c r="AG181" i="23"/>
  <c r="AF181" i="23"/>
  <c r="AB181" i="23"/>
  <c r="X181" i="23"/>
  <c r="W181" i="23"/>
  <c r="S181" i="23"/>
  <c r="O181" i="23"/>
  <c r="N181" i="23"/>
  <c r="F181" i="23"/>
  <c r="E181" i="23"/>
  <c r="C181" i="23"/>
  <c r="B181" i="23"/>
  <c r="A181" i="23"/>
  <c r="AQ180" i="23"/>
  <c r="AP180" i="23"/>
  <c r="AO180" i="23"/>
  <c r="AN180" i="23"/>
  <c r="AM180" i="23"/>
  <c r="AK180" i="23"/>
  <c r="AG180" i="23"/>
  <c r="AF180" i="23"/>
  <c r="AB180" i="23"/>
  <c r="X180" i="23"/>
  <c r="W180" i="23"/>
  <c r="S180" i="23"/>
  <c r="O180" i="23"/>
  <c r="N180" i="23"/>
  <c r="F180" i="23"/>
  <c r="E180" i="23"/>
  <c r="C180" i="23"/>
  <c r="B180" i="23"/>
  <c r="A180" i="23"/>
  <c r="AQ179" i="23"/>
  <c r="AP179" i="23"/>
  <c r="AO179" i="23"/>
  <c r="AN179" i="23"/>
  <c r="AM179" i="23"/>
  <c r="AK179" i="23"/>
  <c r="AG179" i="23"/>
  <c r="AF179" i="23"/>
  <c r="AB179" i="23"/>
  <c r="X179" i="23"/>
  <c r="W179" i="23"/>
  <c r="S179" i="23"/>
  <c r="O179" i="23"/>
  <c r="N179" i="23"/>
  <c r="F179" i="23"/>
  <c r="E179" i="23"/>
  <c r="C179" i="23"/>
  <c r="B179" i="23"/>
  <c r="A179" i="23"/>
  <c r="AQ178" i="23"/>
  <c r="AP178" i="23"/>
  <c r="AO178" i="23"/>
  <c r="AN178" i="23"/>
  <c r="AM178" i="23"/>
  <c r="AK178" i="23"/>
  <c r="AG178" i="23"/>
  <c r="AF178" i="23"/>
  <c r="AB178" i="23"/>
  <c r="X178" i="23"/>
  <c r="W178" i="23"/>
  <c r="S178" i="23"/>
  <c r="O178" i="23"/>
  <c r="N178" i="23"/>
  <c r="F178" i="23"/>
  <c r="E178" i="23"/>
  <c r="C178" i="23"/>
  <c r="B178" i="23"/>
  <c r="A178" i="23"/>
  <c r="AQ177" i="23"/>
  <c r="AP177" i="23"/>
  <c r="AO177" i="23"/>
  <c r="AN177" i="23"/>
  <c r="AM177" i="23"/>
  <c r="AK177" i="23"/>
  <c r="AG177" i="23"/>
  <c r="AF177" i="23"/>
  <c r="AB177" i="23"/>
  <c r="X177" i="23"/>
  <c r="W177" i="23"/>
  <c r="S177" i="23"/>
  <c r="O177" i="23"/>
  <c r="N177" i="23"/>
  <c r="F177" i="23"/>
  <c r="E177" i="23"/>
  <c r="C177" i="23"/>
  <c r="B177" i="23"/>
  <c r="A177" i="23"/>
  <c r="AQ176" i="23"/>
  <c r="AP176" i="23"/>
  <c r="AO176" i="23"/>
  <c r="AN176" i="23"/>
  <c r="AM176" i="23"/>
  <c r="AK176" i="23"/>
  <c r="AG176" i="23"/>
  <c r="AF176" i="23"/>
  <c r="AB176" i="23"/>
  <c r="X176" i="23"/>
  <c r="W176" i="23"/>
  <c r="S176" i="23"/>
  <c r="O176" i="23"/>
  <c r="N176" i="23"/>
  <c r="F176" i="23"/>
  <c r="E176" i="23"/>
  <c r="C176" i="23"/>
  <c r="B176" i="23"/>
  <c r="A176" i="23"/>
  <c r="AQ175" i="23"/>
  <c r="AP175" i="23"/>
  <c r="AO175" i="23"/>
  <c r="AN175" i="23"/>
  <c r="AM175" i="23"/>
  <c r="AG175" i="23"/>
  <c r="AF175" i="23"/>
  <c r="X175" i="23"/>
  <c r="W175" i="23"/>
  <c r="O175" i="23"/>
  <c r="N175" i="23"/>
  <c r="F175" i="23"/>
  <c r="E175" i="23"/>
  <c r="C175" i="23"/>
  <c r="B175" i="23"/>
  <c r="A175" i="23"/>
  <c r="AQ174" i="23"/>
  <c r="AP174" i="23"/>
  <c r="AO174" i="23"/>
  <c r="AN174" i="23"/>
  <c r="AM174" i="23"/>
  <c r="AG174" i="23"/>
  <c r="AF174" i="23"/>
  <c r="X174" i="23"/>
  <c r="W174" i="23"/>
  <c r="O174" i="23"/>
  <c r="N174" i="23"/>
  <c r="F174" i="23"/>
  <c r="E174" i="23"/>
  <c r="C174" i="23"/>
  <c r="B174" i="23"/>
  <c r="A174" i="23"/>
  <c r="AQ173" i="23"/>
  <c r="AP173" i="23"/>
  <c r="AO173" i="23"/>
  <c r="AN173" i="23"/>
  <c r="AM173" i="23"/>
  <c r="AG173" i="23"/>
  <c r="AF173" i="23"/>
  <c r="X173" i="23"/>
  <c r="W173" i="23"/>
  <c r="O173" i="23"/>
  <c r="N173" i="23"/>
  <c r="F173" i="23"/>
  <c r="E173" i="23"/>
  <c r="C173" i="23"/>
  <c r="B173" i="23"/>
  <c r="A173" i="23"/>
  <c r="AQ172" i="23"/>
  <c r="AP172" i="23"/>
  <c r="AO172" i="23"/>
  <c r="AN172" i="23"/>
  <c r="AM172" i="23"/>
  <c r="AK172" i="23"/>
  <c r="AG172" i="23"/>
  <c r="AF172" i="23"/>
  <c r="AB172" i="23"/>
  <c r="X172" i="23"/>
  <c r="W172" i="23"/>
  <c r="S172" i="23"/>
  <c r="O172" i="23"/>
  <c r="N172" i="23"/>
  <c r="F172" i="23"/>
  <c r="E172" i="23"/>
  <c r="C172" i="23"/>
  <c r="B172" i="23"/>
  <c r="A172" i="23"/>
  <c r="AQ171" i="23"/>
  <c r="AP171" i="23"/>
  <c r="AO171" i="23"/>
  <c r="AN171" i="23"/>
  <c r="AM171" i="23"/>
  <c r="AK171" i="23"/>
  <c r="AG171" i="23"/>
  <c r="AF171" i="23"/>
  <c r="AE171" i="23"/>
  <c r="AD171" i="23"/>
  <c r="AB171" i="23"/>
  <c r="X171" i="23"/>
  <c r="W171" i="23"/>
  <c r="V171" i="23"/>
  <c r="U171" i="23"/>
  <c r="S171" i="23"/>
  <c r="O171" i="23"/>
  <c r="N171" i="23"/>
  <c r="M171" i="23"/>
  <c r="L171" i="23"/>
  <c r="F171" i="23"/>
  <c r="E171" i="23"/>
  <c r="C171" i="23"/>
  <c r="B171" i="23"/>
  <c r="A171" i="23"/>
  <c r="AQ170" i="23"/>
  <c r="AP170" i="23"/>
  <c r="AO170" i="23"/>
  <c r="AN170" i="23"/>
  <c r="AM170" i="23"/>
  <c r="AK170" i="23"/>
  <c r="AG170" i="23"/>
  <c r="AF170" i="23"/>
  <c r="AB170" i="23"/>
  <c r="X170" i="23"/>
  <c r="W170" i="23"/>
  <c r="S170" i="23"/>
  <c r="O170" i="23"/>
  <c r="N170" i="23"/>
  <c r="F170" i="23"/>
  <c r="E170" i="23"/>
  <c r="C170" i="23"/>
  <c r="B170" i="23"/>
  <c r="A170" i="23"/>
  <c r="AQ169" i="23"/>
  <c r="AP169" i="23"/>
  <c r="AO169" i="23"/>
  <c r="AN169" i="23"/>
  <c r="AM169" i="23"/>
  <c r="AK169" i="23"/>
  <c r="AG169" i="23"/>
  <c r="AF169" i="23"/>
  <c r="AB169" i="23"/>
  <c r="X169" i="23"/>
  <c r="W169" i="23"/>
  <c r="S169" i="23"/>
  <c r="O169" i="23"/>
  <c r="N169" i="23"/>
  <c r="F169" i="23"/>
  <c r="E169" i="23"/>
  <c r="C169" i="23"/>
  <c r="B169" i="23"/>
  <c r="A169" i="23"/>
  <c r="AQ168" i="23"/>
  <c r="AP168" i="23"/>
  <c r="AO168" i="23"/>
  <c r="AN168" i="23"/>
  <c r="AM168" i="23"/>
  <c r="AK168" i="23"/>
  <c r="AG168" i="23"/>
  <c r="AF168" i="23"/>
  <c r="AB168" i="23"/>
  <c r="X168" i="23"/>
  <c r="W168" i="23"/>
  <c r="S168" i="23"/>
  <c r="O168" i="23"/>
  <c r="N168" i="23"/>
  <c r="F168" i="23"/>
  <c r="E168" i="23"/>
  <c r="C168" i="23"/>
  <c r="B168" i="23"/>
  <c r="A168" i="23"/>
  <c r="AQ167" i="23"/>
  <c r="AP167" i="23"/>
  <c r="AO167" i="23"/>
  <c r="AN167" i="23"/>
  <c r="AM167" i="23"/>
  <c r="AK167" i="23"/>
  <c r="AG167" i="23"/>
  <c r="AF167" i="23"/>
  <c r="AB167" i="23"/>
  <c r="X167" i="23"/>
  <c r="W167" i="23"/>
  <c r="S167" i="23"/>
  <c r="O167" i="23"/>
  <c r="N167" i="23"/>
  <c r="F167" i="23"/>
  <c r="E167" i="23"/>
  <c r="C167" i="23"/>
  <c r="B167" i="23"/>
  <c r="A167" i="23"/>
  <c r="AQ166" i="23"/>
  <c r="AP166" i="23"/>
  <c r="AO166" i="23"/>
  <c r="AN166" i="23"/>
  <c r="AM166" i="23"/>
  <c r="AK166" i="23"/>
  <c r="AG166" i="23"/>
  <c r="AF166" i="23"/>
  <c r="AB166" i="23"/>
  <c r="X166" i="23"/>
  <c r="W166" i="23"/>
  <c r="S166" i="23"/>
  <c r="O166" i="23"/>
  <c r="N166" i="23"/>
  <c r="F166" i="23"/>
  <c r="E166" i="23"/>
  <c r="C166" i="23"/>
  <c r="B166" i="23"/>
  <c r="A166" i="23"/>
  <c r="AQ165" i="23"/>
  <c r="AP165" i="23"/>
  <c r="AO165" i="23"/>
  <c r="AN165" i="23"/>
  <c r="AM165" i="23"/>
  <c r="AK165" i="23"/>
  <c r="AG165" i="23"/>
  <c r="AF165" i="23"/>
  <c r="AB165" i="23"/>
  <c r="X165" i="23"/>
  <c r="W165" i="23"/>
  <c r="S165" i="23"/>
  <c r="O165" i="23"/>
  <c r="N165" i="23"/>
  <c r="F165" i="23"/>
  <c r="E165" i="23"/>
  <c r="C165" i="23"/>
  <c r="B165" i="23"/>
  <c r="A165" i="23"/>
  <c r="AQ164" i="23"/>
  <c r="AP164" i="23"/>
  <c r="AO164" i="23"/>
  <c r="AN164" i="23"/>
  <c r="AM164" i="23"/>
  <c r="AK164" i="23"/>
  <c r="AG164" i="23"/>
  <c r="AF164" i="23"/>
  <c r="AB164" i="23"/>
  <c r="X164" i="23"/>
  <c r="W164" i="23"/>
  <c r="S164" i="23"/>
  <c r="O164" i="23"/>
  <c r="N164" i="23"/>
  <c r="F164" i="23"/>
  <c r="E164" i="23"/>
  <c r="C164" i="23"/>
  <c r="B164" i="23"/>
  <c r="A164" i="23"/>
  <c r="AQ163" i="23"/>
  <c r="AP163" i="23"/>
  <c r="AO163" i="23"/>
  <c r="AN163" i="23"/>
  <c r="AM163" i="23"/>
  <c r="AK163" i="23"/>
  <c r="AG163" i="23"/>
  <c r="AF163" i="23"/>
  <c r="AB163" i="23"/>
  <c r="X163" i="23"/>
  <c r="W163" i="23"/>
  <c r="S163" i="23"/>
  <c r="O163" i="23"/>
  <c r="N163" i="23"/>
  <c r="F163" i="23"/>
  <c r="E163" i="23"/>
  <c r="C163" i="23"/>
  <c r="B163" i="23"/>
  <c r="A163" i="23"/>
  <c r="AQ162" i="23"/>
  <c r="AP162" i="23"/>
  <c r="AO162" i="23"/>
  <c r="AN162" i="23"/>
  <c r="AM162" i="23"/>
  <c r="AK162" i="23"/>
  <c r="AG162" i="23"/>
  <c r="AF162" i="23"/>
  <c r="AB162" i="23"/>
  <c r="X162" i="23"/>
  <c r="W162" i="23"/>
  <c r="S162" i="23"/>
  <c r="O162" i="23"/>
  <c r="N162" i="23"/>
  <c r="F162" i="23"/>
  <c r="E162" i="23"/>
  <c r="C162" i="23"/>
  <c r="B162" i="23"/>
  <c r="A162" i="23"/>
  <c r="AQ161" i="23"/>
  <c r="AP161" i="23"/>
  <c r="AO161" i="23"/>
  <c r="AN161" i="23"/>
  <c r="AM161" i="23"/>
  <c r="AK161" i="23"/>
  <c r="AG161" i="23"/>
  <c r="AF161" i="23"/>
  <c r="AB161" i="23"/>
  <c r="X161" i="23"/>
  <c r="W161" i="23"/>
  <c r="S161" i="23"/>
  <c r="O161" i="23"/>
  <c r="N161" i="23"/>
  <c r="F161" i="23"/>
  <c r="E161" i="23"/>
  <c r="C161" i="23"/>
  <c r="B161" i="23"/>
  <c r="A161" i="23"/>
  <c r="AQ160" i="23"/>
  <c r="AP160" i="23"/>
  <c r="AO160" i="23"/>
  <c r="AN160" i="23"/>
  <c r="AM160" i="23"/>
  <c r="AK160" i="23"/>
  <c r="AG160" i="23"/>
  <c r="AF160" i="23"/>
  <c r="AB160" i="23"/>
  <c r="X160" i="23"/>
  <c r="W160" i="23"/>
  <c r="S160" i="23"/>
  <c r="O160" i="23"/>
  <c r="N160" i="23"/>
  <c r="F160" i="23"/>
  <c r="E160" i="23"/>
  <c r="C160" i="23"/>
  <c r="B160" i="23"/>
  <c r="A160" i="23"/>
  <c r="AQ159" i="23"/>
  <c r="AP159" i="23"/>
  <c r="AO159" i="23"/>
  <c r="AN159" i="23"/>
  <c r="AM159" i="23"/>
  <c r="AG159" i="23"/>
  <c r="AF159" i="23"/>
  <c r="X159" i="23"/>
  <c r="W159" i="23"/>
  <c r="O159" i="23"/>
  <c r="N159" i="23"/>
  <c r="F159" i="23"/>
  <c r="E159" i="23"/>
  <c r="C159" i="23"/>
  <c r="B159" i="23"/>
  <c r="A159" i="23"/>
  <c r="AQ158" i="23"/>
  <c r="AP158" i="23"/>
  <c r="AO158" i="23"/>
  <c r="AN158" i="23"/>
  <c r="AM158" i="23"/>
  <c r="AG158" i="23"/>
  <c r="AF158" i="23"/>
  <c r="X158" i="23"/>
  <c r="W158" i="23"/>
  <c r="O158" i="23"/>
  <c r="N158" i="23"/>
  <c r="F158" i="23"/>
  <c r="E158" i="23"/>
  <c r="C158" i="23"/>
  <c r="B158" i="23"/>
  <c r="A158" i="23"/>
  <c r="AQ157" i="23"/>
  <c r="AP157" i="23"/>
  <c r="AO157" i="23"/>
  <c r="AN157" i="23"/>
  <c r="AM157" i="23"/>
  <c r="AG157" i="23"/>
  <c r="AF157" i="23"/>
  <c r="X157" i="23"/>
  <c r="W157" i="23"/>
  <c r="O157" i="23"/>
  <c r="N157" i="23"/>
  <c r="F157" i="23"/>
  <c r="E157" i="23"/>
  <c r="C157" i="23"/>
  <c r="B157" i="23"/>
  <c r="A157" i="23"/>
  <c r="AQ156" i="23"/>
  <c r="AP156" i="23"/>
  <c r="AO156" i="23"/>
  <c r="AN156" i="23"/>
  <c r="AM156" i="23"/>
  <c r="AK156" i="23"/>
  <c r="AG156" i="23"/>
  <c r="AF156" i="23"/>
  <c r="AB156" i="23"/>
  <c r="X156" i="23"/>
  <c r="W156" i="23"/>
  <c r="S156" i="23"/>
  <c r="O156" i="23"/>
  <c r="N156" i="23"/>
  <c r="F156" i="23"/>
  <c r="E156" i="23"/>
  <c r="C156" i="23"/>
  <c r="B156" i="23"/>
  <c r="A156" i="23"/>
  <c r="AQ155" i="23"/>
  <c r="AP155" i="23"/>
  <c r="AO155" i="23"/>
  <c r="AN155" i="23"/>
  <c r="AM155" i="23"/>
  <c r="AK155" i="23"/>
  <c r="AG155" i="23"/>
  <c r="AF155" i="23"/>
  <c r="AE155" i="23"/>
  <c r="AD155" i="23"/>
  <c r="AB155" i="23"/>
  <c r="X155" i="23"/>
  <c r="W155" i="23"/>
  <c r="V155" i="23"/>
  <c r="U155" i="23"/>
  <c r="S155" i="23"/>
  <c r="O155" i="23"/>
  <c r="N155" i="23"/>
  <c r="M155" i="23"/>
  <c r="L155" i="23"/>
  <c r="F155" i="23"/>
  <c r="E155" i="23"/>
  <c r="C155" i="23"/>
  <c r="B155" i="23"/>
  <c r="A155" i="23"/>
  <c r="AQ154" i="23"/>
  <c r="AP154" i="23"/>
  <c r="AO154" i="23"/>
  <c r="AN154" i="23"/>
  <c r="AM154" i="23"/>
  <c r="AK154" i="23"/>
  <c r="AG154" i="23"/>
  <c r="AF154" i="23"/>
  <c r="AB154" i="23"/>
  <c r="X154" i="23"/>
  <c r="W154" i="23"/>
  <c r="S154" i="23"/>
  <c r="O154" i="23"/>
  <c r="N154" i="23"/>
  <c r="F154" i="23"/>
  <c r="E154" i="23"/>
  <c r="C154" i="23"/>
  <c r="B154" i="23"/>
  <c r="A154" i="23"/>
  <c r="AQ153" i="23"/>
  <c r="AP153" i="23"/>
  <c r="AO153" i="23"/>
  <c r="AN153" i="23"/>
  <c r="AM153" i="23"/>
  <c r="AK153" i="23"/>
  <c r="AG153" i="23"/>
  <c r="AF153" i="23"/>
  <c r="AB153" i="23"/>
  <c r="X153" i="23"/>
  <c r="W153" i="23"/>
  <c r="S153" i="23"/>
  <c r="O153" i="23"/>
  <c r="N153" i="23"/>
  <c r="F153" i="23"/>
  <c r="E153" i="23"/>
  <c r="C153" i="23"/>
  <c r="B153" i="23"/>
  <c r="A153" i="23"/>
  <c r="AQ152" i="23"/>
  <c r="AP152" i="23"/>
  <c r="AO152" i="23"/>
  <c r="AN152" i="23"/>
  <c r="AM152" i="23"/>
  <c r="AK152" i="23"/>
  <c r="AG152" i="23"/>
  <c r="AF152" i="23"/>
  <c r="AB152" i="23"/>
  <c r="X152" i="23"/>
  <c r="W152" i="23"/>
  <c r="S152" i="23"/>
  <c r="O152" i="23"/>
  <c r="N152" i="23"/>
  <c r="F152" i="23"/>
  <c r="E152" i="23"/>
  <c r="C152" i="23"/>
  <c r="B152" i="23"/>
  <c r="A152" i="23"/>
  <c r="AQ151" i="23"/>
  <c r="AP151" i="23"/>
  <c r="AO151" i="23"/>
  <c r="AN151" i="23"/>
  <c r="AM151" i="23"/>
  <c r="AK151" i="23"/>
  <c r="AG151" i="23"/>
  <c r="AF151" i="23"/>
  <c r="AB151" i="23"/>
  <c r="X151" i="23"/>
  <c r="W151" i="23"/>
  <c r="S151" i="23"/>
  <c r="O151" i="23"/>
  <c r="N151" i="23"/>
  <c r="F151" i="23"/>
  <c r="E151" i="23"/>
  <c r="C151" i="23"/>
  <c r="B151" i="23"/>
  <c r="A151" i="23"/>
  <c r="AQ150" i="23"/>
  <c r="AP150" i="23"/>
  <c r="AO150" i="23"/>
  <c r="AN150" i="23"/>
  <c r="AM150" i="23"/>
  <c r="AK150" i="23"/>
  <c r="AG150" i="23"/>
  <c r="AF150" i="23"/>
  <c r="AB150" i="23"/>
  <c r="X150" i="23"/>
  <c r="W150" i="23"/>
  <c r="S150" i="23"/>
  <c r="O150" i="23"/>
  <c r="N150" i="23"/>
  <c r="F150" i="23"/>
  <c r="E150" i="23"/>
  <c r="C150" i="23"/>
  <c r="B150" i="23"/>
  <c r="A150" i="23"/>
  <c r="AQ149" i="23"/>
  <c r="AP149" i="23"/>
  <c r="AO149" i="23"/>
  <c r="AN149" i="23"/>
  <c r="AM149" i="23"/>
  <c r="AK149" i="23"/>
  <c r="AG149" i="23"/>
  <c r="AF149" i="23"/>
  <c r="AB149" i="23"/>
  <c r="X149" i="23"/>
  <c r="W149" i="23"/>
  <c r="S149" i="23"/>
  <c r="O149" i="23"/>
  <c r="N149" i="23"/>
  <c r="F149" i="23"/>
  <c r="E149" i="23"/>
  <c r="C149" i="23"/>
  <c r="B149" i="23"/>
  <c r="A149" i="23"/>
  <c r="AQ148" i="23"/>
  <c r="AP148" i="23"/>
  <c r="AO148" i="23"/>
  <c r="AN148" i="23"/>
  <c r="AM148" i="23"/>
  <c r="AK148" i="23"/>
  <c r="AG148" i="23"/>
  <c r="AF148" i="23"/>
  <c r="AB148" i="23"/>
  <c r="X148" i="23"/>
  <c r="W148" i="23"/>
  <c r="S148" i="23"/>
  <c r="O148" i="23"/>
  <c r="N148" i="23"/>
  <c r="F148" i="23"/>
  <c r="E148" i="23"/>
  <c r="C148" i="23"/>
  <c r="B148" i="23"/>
  <c r="A148" i="23"/>
  <c r="AQ147" i="23"/>
  <c r="AP147" i="23"/>
  <c r="AO147" i="23"/>
  <c r="AN147" i="23"/>
  <c r="AM147" i="23"/>
  <c r="AK147" i="23"/>
  <c r="AG147" i="23"/>
  <c r="AF147" i="23"/>
  <c r="AB147" i="23"/>
  <c r="X147" i="23"/>
  <c r="W147" i="23"/>
  <c r="S147" i="23"/>
  <c r="O147" i="23"/>
  <c r="N147" i="23"/>
  <c r="F147" i="23"/>
  <c r="E147" i="23"/>
  <c r="C147" i="23"/>
  <c r="B147" i="23"/>
  <c r="A147" i="23"/>
  <c r="AQ146" i="23"/>
  <c r="AP146" i="23"/>
  <c r="AO146" i="23"/>
  <c r="AN146" i="23"/>
  <c r="AM146" i="23"/>
  <c r="AK146" i="23"/>
  <c r="AG146" i="23"/>
  <c r="AF146" i="23"/>
  <c r="AB146" i="23"/>
  <c r="X146" i="23"/>
  <c r="W146" i="23"/>
  <c r="S146" i="23"/>
  <c r="O146" i="23"/>
  <c r="N146" i="23"/>
  <c r="F146" i="23"/>
  <c r="E146" i="23"/>
  <c r="C146" i="23"/>
  <c r="B146" i="23"/>
  <c r="A146" i="23"/>
  <c r="AQ145" i="23"/>
  <c r="AP145" i="23"/>
  <c r="AO145" i="23"/>
  <c r="AN145" i="23"/>
  <c r="AM145" i="23"/>
  <c r="AK145" i="23"/>
  <c r="AG145" i="23"/>
  <c r="AF145" i="23"/>
  <c r="AB145" i="23"/>
  <c r="X145" i="23"/>
  <c r="W145" i="23"/>
  <c r="S145" i="23"/>
  <c r="O145" i="23"/>
  <c r="N145" i="23"/>
  <c r="F145" i="23"/>
  <c r="E145" i="23"/>
  <c r="C145" i="23"/>
  <c r="B145" i="23"/>
  <c r="A145" i="23"/>
  <c r="AQ144" i="23"/>
  <c r="AP144" i="23"/>
  <c r="AO144" i="23"/>
  <c r="AN144" i="23"/>
  <c r="AM144" i="23"/>
  <c r="AK144" i="23"/>
  <c r="AG144" i="23"/>
  <c r="AF144" i="23"/>
  <c r="AB144" i="23"/>
  <c r="X144" i="23"/>
  <c r="W144" i="23"/>
  <c r="S144" i="23"/>
  <c r="O144" i="23"/>
  <c r="N144" i="23"/>
  <c r="F144" i="23"/>
  <c r="E144" i="23"/>
  <c r="C144" i="23"/>
  <c r="B144" i="23"/>
  <c r="A144" i="23"/>
  <c r="AQ143" i="23"/>
  <c r="AP143" i="23"/>
  <c r="AO143" i="23"/>
  <c r="AN143" i="23"/>
  <c r="AM143" i="23"/>
  <c r="AG143" i="23"/>
  <c r="AF143" i="23"/>
  <c r="X143" i="23"/>
  <c r="W143" i="23"/>
  <c r="O143" i="23"/>
  <c r="N143" i="23"/>
  <c r="F143" i="23"/>
  <c r="E143" i="23"/>
  <c r="C143" i="23"/>
  <c r="B143" i="23"/>
  <c r="A143" i="23"/>
  <c r="AQ142" i="23"/>
  <c r="AP142" i="23"/>
  <c r="AO142" i="23"/>
  <c r="AN142" i="23"/>
  <c r="AM142" i="23"/>
  <c r="AG142" i="23"/>
  <c r="AF142" i="23"/>
  <c r="X142" i="23"/>
  <c r="W142" i="23"/>
  <c r="O142" i="23"/>
  <c r="N142" i="23"/>
  <c r="F142" i="23"/>
  <c r="E142" i="23"/>
  <c r="C142" i="23"/>
  <c r="B142" i="23"/>
  <c r="A142" i="23"/>
  <c r="AQ141" i="23"/>
  <c r="AP141" i="23"/>
  <c r="AO141" i="23"/>
  <c r="AN141" i="23"/>
  <c r="AM141" i="23"/>
  <c r="AG141" i="23"/>
  <c r="AF141" i="23"/>
  <c r="X141" i="23"/>
  <c r="W141" i="23"/>
  <c r="O141" i="23"/>
  <c r="N141" i="23"/>
  <c r="F141" i="23"/>
  <c r="E141" i="23"/>
  <c r="C141" i="23"/>
  <c r="B141" i="23"/>
  <c r="A141" i="23"/>
  <c r="AQ140" i="23"/>
  <c r="AP140" i="23"/>
  <c r="AO140" i="23"/>
  <c r="AN140" i="23"/>
  <c r="AM140" i="23"/>
  <c r="AK140" i="23"/>
  <c r="AG140" i="23"/>
  <c r="AF140" i="23"/>
  <c r="AB140" i="23"/>
  <c r="X140" i="23"/>
  <c r="W140" i="23"/>
  <c r="S140" i="23"/>
  <c r="O140" i="23"/>
  <c r="N140" i="23"/>
  <c r="F140" i="23"/>
  <c r="E140" i="23"/>
  <c r="C140" i="23"/>
  <c r="B140" i="23"/>
  <c r="A140" i="23"/>
  <c r="AQ139" i="23"/>
  <c r="AP139" i="23"/>
  <c r="AO139" i="23"/>
  <c r="AN139" i="23"/>
  <c r="AM139" i="23"/>
  <c r="AK139" i="23"/>
  <c r="AG139" i="23"/>
  <c r="AF139" i="23"/>
  <c r="AE139" i="23"/>
  <c r="AD139" i="23"/>
  <c r="AB139" i="23"/>
  <c r="X139" i="23"/>
  <c r="W139" i="23"/>
  <c r="V139" i="23"/>
  <c r="U139" i="23"/>
  <c r="S139" i="23"/>
  <c r="O139" i="23"/>
  <c r="N139" i="23"/>
  <c r="M139" i="23"/>
  <c r="L139" i="23"/>
  <c r="F139" i="23"/>
  <c r="E139" i="23"/>
  <c r="C139" i="23"/>
  <c r="B139" i="23"/>
  <c r="A139" i="23"/>
  <c r="AQ138" i="23"/>
  <c r="AP138" i="23"/>
  <c r="AO138" i="23"/>
  <c r="AN138" i="23"/>
  <c r="AM138" i="23"/>
  <c r="AK138" i="23"/>
  <c r="AG138" i="23"/>
  <c r="AF138" i="23"/>
  <c r="AB138" i="23"/>
  <c r="X138" i="23"/>
  <c r="W138" i="23"/>
  <c r="S138" i="23"/>
  <c r="O138" i="23"/>
  <c r="N138" i="23"/>
  <c r="F138" i="23"/>
  <c r="E138" i="23"/>
  <c r="C138" i="23"/>
  <c r="B138" i="23"/>
  <c r="A138" i="23"/>
  <c r="AQ137" i="23"/>
  <c r="AP137" i="23"/>
  <c r="AO137" i="23"/>
  <c r="AN137" i="23"/>
  <c r="AM137" i="23"/>
  <c r="AK137" i="23"/>
  <c r="AG137" i="23"/>
  <c r="AF137" i="23"/>
  <c r="AB137" i="23"/>
  <c r="X137" i="23"/>
  <c r="W137" i="23"/>
  <c r="S137" i="23"/>
  <c r="O137" i="23"/>
  <c r="N137" i="23"/>
  <c r="F137" i="23"/>
  <c r="E137" i="23"/>
  <c r="C137" i="23"/>
  <c r="B137" i="23"/>
  <c r="A137" i="23"/>
  <c r="AQ136" i="23"/>
  <c r="AP136" i="23"/>
  <c r="AO136" i="23"/>
  <c r="AN136" i="23"/>
  <c r="AM136" i="23"/>
  <c r="AK136" i="23"/>
  <c r="AG136" i="23"/>
  <c r="AF136" i="23"/>
  <c r="AB136" i="23"/>
  <c r="X136" i="23"/>
  <c r="W136" i="23"/>
  <c r="S136" i="23"/>
  <c r="O136" i="23"/>
  <c r="N136" i="23"/>
  <c r="F136" i="23"/>
  <c r="E136" i="23"/>
  <c r="C136" i="23"/>
  <c r="B136" i="23"/>
  <c r="A136" i="23"/>
  <c r="AQ135" i="23"/>
  <c r="AP135" i="23"/>
  <c r="AO135" i="23"/>
  <c r="AN135" i="23"/>
  <c r="AM135" i="23"/>
  <c r="AK135" i="23"/>
  <c r="AG135" i="23"/>
  <c r="AF135" i="23"/>
  <c r="AB135" i="23"/>
  <c r="X135" i="23"/>
  <c r="W135" i="23"/>
  <c r="S135" i="23"/>
  <c r="O135" i="23"/>
  <c r="N135" i="23"/>
  <c r="F135" i="23"/>
  <c r="E135" i="23"/>
  <c r="C135" i="23"/>
  <c r="B135" i="23"/>
  <c r="A135" i="23"/>
  <c r="AQ134" i="23"/>
  <c r="AP134" i="23"/>
  <c r="AO134" i="23"/>
  <c r="AN134" i="23"/>
  <c r="AM134" i="23"/>
  <c r="AK134" i="23"/>
  <c r="AG134" i="23"/>
  <c r="AF134" i="23"/>
  <c r="AB134" i="23"/>
  <c r="X134" i="23"/>
  <c r="W134" i="23"/>
  <c r="S134" i="23"/>
  <c r="O134" i="23"/>
  <c r="N134" i="23"/>
  <c r="F134" i="23"/>
  <c r="E134" i="23"/>
  <c r="C134" i="23"/>
  <c r="B134" i="23"/>
  <c r="A134" i="23"/>
  <c r="AQ133" i="23"/>
  <c r="AP133" i="23"/>
  <c r="AO133" i="23"/>
  <c r="AN133" i="23"/>
  <c r="AM133" i="23"/>
  <c r="AK133" i="23"/>
  <c r="AG133" i="23"/>
  <c r="AF133" i="23"/>
  <c r="AB133" i="23"/>
  <c r="X133" i="23"/>
  <c r="W133" i="23"/>
  <c r="S133" i="23"/>
  <c r="O133" i="23"/>
  <c r="N133" i="23"/>
  <c r="F133" i="23"/>
  <c r="E133" i="23"/>
  <c r="C133" i="23"/>
  <c r="B133" i="23"/>
  <c r="A133" i="23"/>
  <c r="AQ132" i="23"/>
  <c r="AP132" i="23"/>
  <c r="AO132" i="23"/>
  <c r="AN132" i="23"/>
  <c r="AM132" i="23"/>
  <c r="AK132" i="23"/>
  <c r="AG132" i="23"/>
  <c r="AF132" i="23"/>
  <c r="AB132" i="23"/>
  <c r="X132" i="23"/>
  <c r="W132" i="23"/>
  <c r="S132" i="23"/>
  <c r="O132" i="23"/>
  <c r="N132" i="23"/>
  <c r="F132" i="23"/>
  <c r="E132" i="23"/>
  <c r="C132" i="23"/>
  <c r="B132" i="23"/>
  <c r="A132" i="23"/>
  <c r="AQ131" i="23"/>
  <c r="AP131" i="23"/>
  <c r="AO131" i="23"/>
  <c r="AN131" i="23"/>
  <c r="AM131" i="23"/>
  <c r="AK131" i="23"/>
  <c r="AG131" i="23"/>
  <c r="AF131" i="23"/>
  <c r="AB131" i="23"/>
  <c r="X131" i="23"/>
  <c r="W131" i="23"/>
  <c r="S131" i="23"/>
  <c r="O131" i="23"/>
  <c r="N131" i="23"/>
  <c r="F131" i="23"/>
  <c r="E131" i="23"/>
  <c r="C131" i="23"/>
  <c r="B131" i="23"/>
  <c r="A131" i="23"/>
  <c r="AQ130" i="23"/>
  <c r="AP130" i="23"/>
  <c r="AO130" i="23"/>
  <c r="AN130" i="23"/>
  <c r="AM130" i="23"/>
  <c r="AK130" i="23"/>
  <c r="AG130" i="23"/>
  <c r="AF130" i="23"/>
  <c r="AB130" i="23"/>
  <c r="X130" i="23"/>
  <c r="W130" i="23"/>
  <c r="S130" i="23"/>
  <c r="O130" i="23"/>
  <c r="N130" i="23"/>
  <c r="F130" i="23"/>
  <c r="E130" i="23"/>
  <c r="C130" i="23"/>
  <c r="B130" i="23"/>
  <c r="A130" i="23"/>
  <c r="AQ129" i="23"/>
  <c r="AP129" i="23"/>
  <c r="AO129" i="23"/>
  <c r="AN129" i="23"/>
  <c r="AM129" i="23"/>
  <c r="AK129" i="23"/>
  <c r="AG129" i="23"/>
  <c r="AF129" i="23"/>
  <c r="AB129" i="23"/>
  <c r="X129" i="23"/>
  <c r="W129" i="23"/>
  <c r="S129" i="23"/>
  <c r="O129" i="23"/>
  <c r="N129" i="23"/>
  <c r="F129" i="23"/>
  <c r="E129" i="23"/>
  <c r="C129" i="23"/>
  <c r="B129" i="23"/>
  <c r="A129" i="23"/>
  <c r="AQ128" i="23"/>
  <c r="AP128" i="23"/>
  <c r="AO128" i="23"/>
  <c r="AN128" i="23"/>
  <c r="AM128" i="23"/>
  <c r="AK128" i="23"/>
  <c r="AG128" i="23"/>
  <c r="AF128" i="23"/>
  <c r="AB128" i="23"/>
  <c r="X128" i="23"/>
  <c r="W128" i="23"/>
  <c r="S128" i="23"/>
  <c r="O128" i="23"/>
  <c r="N128" i="23"/>
  <c r="F128" i="23"/>
  <c r="E128" i="23"/>
  <c r="C128" i="23"/>
  <c r="B128" i="23"/>
  <c r="A128" i="23"/>
  <c r="AQ127" i="23"/>
  <c r="AP127" i="23"/>
  <c r="AO127" i="23"/>
  <c r="AN127" i="23"/>
  <c r="AM127" i="23"/>
  <c r="AG127" i="23"/>
  <c r="AF127" i="23"/>
  <c r="X127" i="23"/>
  <c r="W127" i="23"/>
  <c r="O127" i="23"/>
  <c r="N127" i="23"/>
  <c r="F127" i="23"/>
  <c r="E127" i="23"/>
  <c r="C127" i="23"/>
  <c r="B127" i="23"/>
  <c r="A127" i="23"/>
  <c r="AQ126" i="23"/>
  <c r="AP126" i="23"/>
  <c r="AO126" i="23"/>
  <c r="AN126" i="23"/>
  <c r="AM126" i="23"/>
  <c r="AK126" i="23"/>
  <c r="AG126" i="23"/>
  <c r="AF126" i="23"/>
  <c r="AB126" i="23"/>
  <c r="X126" i="23"/>
  <c r="W126" i="23"/>
  <c r="S126" i="23"/>
  <c r="O126" i="23"/>
  <c r="N126" i="23"/>
  <c r="F126" i="23"/>
  <c r="E126" i="23"/>
  <c r="C126" i="23"/>
  <c r="B126" i="23"/>
  <c r="A126" i="23"/>
  <c r="AQ125" i="23"/>
  <c r="AP125" i="23"/>
  <c r="AO125" i="23"/>
  <c r="AN125" i="23"/>
  <c r="AM125" i="23"/>
  <c r="AK125" i="23"/>
  <c r="AG125" i="23"/>
  <c r="AF125" i="23"/>
  <c r="AB125" i="23"/>
  <c r="X125" i="23"/>
  <c r="W125" i="23"/>
  <c r="S125" i="23"/>
  <c r="O125" i="23"/>
  <c r="N125" i="23"/>
  <c r="F125" i="23"/>
  <c r="E125" i="23"/>
  <c r="C125" i="23"/>
  <c r="B125" i="23"/>
  <c r="A125" i="23"/>
  <c r="AQ124" i="23"/>
  <c r="AP124" i="23"/>
  <c r="AO124" i="23"/>
  <c r="AN124" i="23"/>
  <c r="AM124" i="23"/>
  <c r="AK124" i="23"/>
  <c r="AG124" i="23"/>
  <c r="AF124" i="23"/>
  <c r="AB124" i="23"/>
  <c r="X124" i="23"/>
  <c r="W124" i="23"/>
  <c r="S124" i="23"/>
  <c r="O124" i="23"/>
  <c r="N124" i="23"/>
  <c r="F124" i="23"/>
  <c r="E124" i="23"/>
  <c r="C124" i="23"/>
  <c r="B124" i="23"/>
  <c r="A124" i="23"/>
  <c r="AQ123" i="23"/>
  <c r="AP123" i="23"/>
  <c r="AO123" i="23"/>
  <c r="AN123" i="23"/>
  <c r="AM123" i="23"/>
  <c r="AK123" i="23"/>
  <c r="AG123" i="23"/>
  <c r="AF123" i="23"/>
  <c r="AE123" i="23"/>
  <c r="AD123" i="23"/>
  <c r="AB123" i="23"/>
  <c r="X123" i="23"/>
  <c r="W123" i="23"/>
  <c r="V123" i="23"/>
  <c r="U123" i="23"/>
  <c r="S123" i="23"/>
  <c r="O123" i="23"/>
  <c r="N123" i="23"/>
  <c r="M123" i="23"/>
  <c r="L123" i="23"/>
  <c r="F123" i="23"/>
  <c r="E123" i="23"/>
  <c r="C123" i="23"/>
  <c r="B123" i="23"/>
  <c r="A123" i="23"/>
  <c r="AQ122" i="23"/>
  <c r="AP122" i="23"/>
  <c r="AO122" i="23"/>
  <c r="AN122" i="23"/>
  <c r="AM122" i="23"/>
  <c r="AK122" i="23"/>
  <c r="AG122" i="23"/>
  <c r="AF122" i="23"/>
  <c r="AB122" i="23"/>
  <c r="X122" i="23"/>
  <c r="W122" i="23"/>
  <c r="S122" i="23"/>
  <c r="O122" i="23"/>
  <c r="N122" i="23"/>
  <c r="F122" i="23"/>
  <c r="E122" i="23"/>
  <c r="C122" i="23"/>
  <c r="B122" i="23"/>
  <c r="A122" i="23"/>
  <c r="AQ121" i="23"/>
  <c r="AP121" i="23"/>
  <c r="AO121" i="23"/>
  <c r="AN121" i="23"/>
  <c r="AM121" i="23"/>
  <c r="AK121" i="23"/>
  <c r="AG121" i="23"/>
  <c r="AF121" i="23"/>
  <c r="AB121" i="23"/>
  <c r="X121" i="23"/>
  <c r="W121" i="23"/>
  <c r="S121" i="23"/>
  <c r="O121" i="23"/>
  <c r="N121" i="23"/>
  <c r="F121" i="23"/>
  <c r="E121" i="23"/>
  <c r="C121" i="23"/>
  <c r="B121" i="23"/>
  <c r="A121" i="23"/>
  <c r="AQ120" i="23"/>
  <c r="AP120" i="23"/>
  <c r="AO120" i="23"/>
  <c r="AN120" i="23"/>
  <c r="AM120" i="23"/>
  <c r="AK120" i="23"/>
  <c r="AG120" i="23"/>
  <c r="AF120" i="23"/>
  <c r="AB120" i="23"/>
  <c r="X120" i="23"/>
  <c r="W120" i="23"/>
  <c r="S120" i="23"/>
  <c r="O120" i="23"/>
  <c r="N120" i="23"/>
  <c r="F120" i="23"/>
  <c r="E120" i="23"/>
  <c r="C120" i="23"/>
  <c r="B120" i="23"/>
  <c r="A120" i="23"/>
  <c r="AQ119" i="23"/>
  <c r="AP119" i="23"/>
  <c r="AO119" i="23"/>
  <c r="AN119" i="23"/>
  <c r="AM119" i="23"/>
  <c r="AK119" i="23"/>
  <c r="AG119" i="23"/>
  <c r="AF119" i="23"/>
  <c r="AB119" i="23"/>
  <c r="X119" i="23"/>
  <c r="W119" i="23"/>
  <c r="S119" i="23"/>
  <c r="O119" i="23"/>
  <c r="N119" i="23"/>
  <c r="F119" i="23"/>
  <c r="E119" i="23"/>
  <c r="C119" i="23"/>
  <c r="B119" i="23"/>
  <c r="A119" i="23"/>
  <c r="AQ118" i="23"/>
  <c r="AP118" i="23"/>
  <c r="AO118" i="23"/>
  <c r="AN118" i="23"/>
  <c r="AM118" i="23"/>
  <c r="AK118" i="23"/>
  <c r="AG118" i="23"/>
  <c r="AF118" i="23"/>
  <c r="AB118" i="23"/>
  <c r="X118" i="23"/>
  <c r="W118" i="23"/>
  <c r="S118" i="23"/>
  <c r="O118" i="23"/>
  <c r="N118" i="23"/>
  <c r="F118" i="23"/>
  <c r="E118" i="23"/>
  <c r="C118" i="23"/>
  <c r="B118" i="23"/>
  <c r="A118" i="23"/>
  <c r="AQ117" i="23"/>
  <c r="AP117" i="23"/>
  <c r="AO117" i="23"/>
  <c r="AN117" i="23"/>
  <c r="AM117" i="23"/>
  <c r="AK117" i="23"/>
  <c r="AG117" i="23"/>
  <c r="AF117" i="23"/>
  <c r="AB117" i="23"/>
  <c r="X117" i="23"/>
  <c r="W117" i="23"/>
  <c r="S117" i="23"/>
  <c r="O117" i="23"/>
  <c r="N117" i="23"/>
  <c r="F117" i="23"/>
  <c r="E117" i="23"/>
  <c r="C117" i="23"/>
  <c r="B117" i="23"/>
  <c r="A117" i="23"/>
  <c r="AQ116" i="23"/>
  <c r="AP116" i="23"/>
  <c r="AO116" i="23"/>
  <c r="AN116" i="23"/>
  <c r="AM116" i="23"/>
  <c r="AK116" i="23"/>
  <c r="AG116" i="23"/>
  <c r="AF116" i="23"/>
  <c r="AB116" i="23"/>
  <c r="X116" i="23"/>
  <c r="W116" i="23"/>
  <c r="S116" i="23"/>
  <c r="O116" i="23"/>
  <c r="N116" i="23"/>
  <c r="F116" i="23"/>
  <c r="E116" i="23"/>
  <c r="C116" i="23"/>
  <c r="B116" i="23"/>
  <c r="A116" i="23"/>
  <c r="AQ115" i="23"/>
  <c r="AP115" i="23"/>
  <c r="AO115" i="23"/>
  <c r="AN115" i="23"/>
  <c r="AM115" i="23"/>
  <c r="AK115" i="23"/>
  <c r="AG115" i="23"/>
  <c r="AF115" i="23"/>
  <c r="AB115" i="23"/>
  <c r="X115" i="23"/>
  <c r="W115" i="23"/>
  <c r="S115" i="23"/>
  <c r="O115" i="23"/>
  <c r="N115" i="23"/>
  <c r="F115" i="23"/>
  <c r="E115" i="23"/>
  <c r="C115" i="23"/>
  <c r="B115" i="23"/>
  <c r="A115" i="23"/>
  <c r="AQ114" i="23"/>
  <c r="AP114" i="23"/>
  <c r="AO114" i="23"/>
  <c r="AN114" i="23"/>
  <c r="AM114" i="23"/>
  <c r="AK114" i="23"/>
  <c r="AG114" i="23"/>
  <c r="AF114" i="23"/>
  <c r="AB114" i="23"/>
  <c r="X114" i="23"/>
  <c r="W114" i="23"/>
  <c r="S114" i="23"/>
  <c r="O114" i="23"/>
  <c r="N114" i="23"/>
  <c r="F114" i="23"/>
  <c r="E114" i="23"/>
  <c r="C114" i="23"/>
  <c r="B114" i="23"/>
  <c r="A114" i="23"/>
  <c r="AQ113" i="23"/>
  <c r="AP113" i="23"/>
  <c r="AO113" i="23"/>
  <c r="AN113" i="23"/>
  <c r="AM113" i="23"/>
  <c r="AK113" i="23"/>
  <c r="AG113" i="23"/>
  <c r="AF113" i="23"/>
  <c r="AB113" i="23"/>
  <c r="X113" i="23"/>
  <c r="W113" i="23"/>
  <c r="S113" i="23"/>
  <c r="O113" i="23"/>
  <c r="N113" i="23"/>
  <c r="F113" i="23"/>
  <c r="E113" i="23"/>
  <c r="C113" i="23"/>
  <c r="B113" i="23"/>
  <c r="A113" i="23"/>
  <c r="AQ112" i="23"/>
  <c r="AP112" i="23"/>
  <c r="AO112" i="23"/>
  <c r="AN112" i="23"/>
  <c r="AM112" i="23"/>
  <c r="AK112" i="23"/>
  <c r="AG112" i="23"/>
  <c r="AF112" i="23"/>
  <c r="AB112" i="23"/>
  <c r="X112" i="23"/>
  <c r="W112" i="23"/>
  <c r="S112" i="23"/>
  <c r="O112" i="23"/>
  <c r="N112" i="23"/>
  <c r="F112" i="23"/>
  <c r="E112" i="23"/>
  <c r="C112" i="23"/>
  <c r="B112" i="23"/>
  <c r="A112" i="23"/>
  <c r="AQ111" i="23"/>
  <c r="AP111" i="23"/>
  <c r="AO111" i="23"/>
  <c r="AN111" i="23"/>
  <c r="AM111" i="23"/>
  <c r="AG111" i="23"/>
  <c r="AF111" i="23"/>
  <c r="X111" i="23"/>
  <c r="W111" i="23"/>
  <c r="O111" i="23"/>
  <c r="N111" i="23"/>
  <c r="F111" i="23"/>
  <c r="E111" i="23"/>
  <c r="C111" i="23"/>
  <c r="B111" i="23"/>
  <c r="A111" i="23"/>
  <c r="AQ110" i="23"/>
  <c r="AP110" i="23"/>
  <c r="AO110" i="23"/>
  <c r="AN110" i="23"/>
  <c r="AM110" i="23"/>
  <c r="AK110" i="23"/>
  <c r="AG110" i="23"/>
  <c r="AF110" i="23"/>
  <c r="AB110" i="23"/>
  <c r="X110" i="23"/>
  <c r="W110" i="23"/>
  <c r="S110" i="23"/>
  <c r="O110" i="23"/>
  <c r="N110" i="23"/>
  <c r="F110" i="23"/>
  <c r="E110" i="23"/>
  <c r="C110" i="23"/>
  <c r="B110" i="23"/>
  <c r="A110" i="23"/>
  <c r="AQ109" i="23"/>
  <c r="AP109" i="23"/>
  <c r="AO109" i="23"/>
  <c r="AN109" i="23"/>
  <c r="AM109" i="23"/>
  <c r="AK109" i="23"/>
  <c r="AG109" i="23"/>
  <c r="AF109" i="23"/>
  <c r="AB109" i="23"/>
  <c r="X109" i="23"/>
  <c r="W109" i="23"/>
  <c r="S109" i="23"/>
  <c r="O109" i="23"/>
  <c r="N109" i="23"/>
  <c r="F109" i="23"/>
  <c r="E109" i="23"/>
  <c r="C109" i="23"/>
  <c r="B109" i="23"/>
  <c r="A109" i="23"/>
  <c r="AQ108" i="23"/>
  <c r="AP108" i="23"/>
  <c r="AO108" i="23"/>
  <c r="AN108" i="23"/>
  <c r="AM108" i="23"/>
  <c r="AK108" i="23"/>
  <c r="AG108" i="23"/>
  <c r="AF108" i="23"/>
  <c r="AB108" i="23"/>
  <c r="X108" i="23"/>
  <c r="W108" i="23"/>
  <c r="S108" i="23"/>
  <c r="O108" i="23"/>
  <c r="N108" i="23"/>
  <c r="F108" i="23"/>
  <c r="E108" i="23"/>
  <c r="C108" i="23"/>
  <c r="B108" i="23"/>
  <c r="A108" i="23"/>
  <c r="AQ107" i="23"/>
  <c r="AP107" i="23"/>
  <c r="AO107" i="23"/>
  <c r="AN107" i="23"/>
  <c r="AM107" i="23"/>
  <c r="AK107" i="23"/>
  <c r="AG107" i="23"/>
  <c r="AF107" i="23"/>
  <c r="AE107" i="23"/>
  <c r="AD107" i="23"/>
  <c r="AB107" i="23"/>
  <c r="X107" i="23"/>
  <c r="W107" i="23"/>
  <c r="V107" i="23"/>
  <c r="U107" i="23"/>
  <c r="S107" i="23"/>
  <c r="O107" i="23"/>
  <c r="N107" i="23"/>
  <c r="M107" i="23"/>
  <c r="L107" i="23"/>
  <c r="F107" i="23"/>
  <c r="E107" i="23"/>
  <c r="C107" i="23"/>
  <c r="B107" i="23"/>
  <c r="A107" i="23"/>
  <c r="AQ106" i="23"/>
  <c r="AP106" i="23"/>
  <c r="AO106" i="23"/>
  <c r="AN106" i="23"/>
  <c r="AM106" i="23"/>
  <c r="AK106" i="23"/>
  <c r="AG106" i="23"/>
  <c r="AF106" i="23"/>
  <c r="AE106" i="23"/>
  <c r="AD106" i="23"/>
  <c r="AB106" i="23"/>
  <c r="X106" i="23"/>
  <c r="W106" i="23"/>
  <c r="V106" i="23"/>
  <c r="U106" i="23"/>
  <c r="S106" i="23"/>
  <c r="O106" i="23"/>
  <c r="N106" i="23"/>
  <c r="M106" i="23"/>
  <c r="L106" i="23"/>
  <c r="F106" i="23"/>
  <c r="E106" i="23"/>
  <c r="C106" i="23"/>
  <c r="B106" i="23"/>
  <c r="A106" i="23"/>
  <c r="AQ105" i="23"/>
  <c r="AP105" i="23"/>
  <c r="AO105" i="23"/>
  <c r="AN105" i="23"/>
  <c r="AM105" i="23"/>
  <c r="AK105" i="23"/>
  <c r="AG105" i="23"/>
  <c r="AF105" i="23"/>
  <c r="AB105" i="23"/>
  <c r="X105" i="23"/>
  <c r="W105" i="23"/>
  <c r="S105" i="23"/>
  <c r="O105" i="23"/>
  <c r="N105" i="23"/>
  <c r="F105" i="23"/>
  <c r="E105" i="23"/>
  <c r="C105" i="23"/>
  <c r="B105" i="23"/>
  <c r="A105" i="23"/>
  <c r="AQ104" i="23"/>
  <c r="AP104" i="23"/>
  <c r="AO104" i="23"/>
  <c r="AN104" i="23"/>
  <c r="AM104" i="23"/>
  <c r="AK104" i="23"/>
  <c r="AG104" i="23"/>
  <c r="AF104" i="23"/>
  <c r="AB104" i="23"/>
  <c r="X104" i="23"/>
  <c r="W104" i="23"/>
  <c r="S104" i="23"/>
  <c r="O104" i="23"/>
  <c r="N104" i="23"/>
  <c r="F104" i="23"/>
  <c r="E104" i="23"/>
  <c r="C104" i="23"/>
  <c r="B104" i="23"/>
  <c r="A104" i="23"/>
  <c r="AQ103" i="23"/>
  <c r="AP103" i="23"/>
  <c r="AO103" i="23"/>
  <c r="AN103" i="23"/>
  <c r="AM103" i="23"/>
  <c r="AK103" i="23"/>
  <c r="AG103" i="23"/>
  <c r="AF103" i="23"/>
  <c r="AB103" i="23"/>
  <c r="X103" i="23"/>
  <c r="W103" i="23"/>
  <c r="S103" i="23"/>
  <c r="O103" i="23"/>
  <c r="N103" i="23"/>
  <c r="F103" i="23"/>
  <c r="E103" i="23"/>
  <c r="C103" i="23"/>
  <c r="B103" i="23"/>
  <c r="A103" i="23"/>
  <c r="AQ102" i="23"/>
  <c r="AP102" i="23"/>
  <c r="AO102" i="23"/>
  <c r="AN102" i="23"/>
  <c r="AM102" i="23"/>
  <c r="AK102" i="23"/>
  <c r="AG102" i="23"/>
  <c r="AF102" i="23"/>
  <c r="AB102" i="23"/>
  <c r="X102" i="23"/>
  <c r="W102" i="23"/>
  <c r="S102" i="23"/>
  <c r="O102" i="23"/>
  <c r="N102" i="23"/>
  <c r="F102" i="23"/>
  <c r="E102" i="23"/>
  <c r="C102" i="23"/>
  <c r="B102" i="23"/>
  <c r="A102" i="23"/>
  <c r="AQ101" i="23"/>
  <c r="AP101" i="23"/>
  <c r="AO101" i="23"/>
  <c r="AN101" i="23"/>
  <c r="AM101" i="23"/>
  <c r="AK101" i="23"/>
  <c r="AG101" i="23"/>
  <c r="AF101" i="23"/>
  <c r="AB101" i="23"/>
  <c r="X101" i="23"/>
  <c r="W101" i="23"/>
  <c r="S101" i="23"/>
  <c r="O101" i="23"/>
  <c r="N101" i="23"/>
  <c r="F101" i="23"/>
  <c r="E101" i="23"/>
  <c r="C101" i="23"/>
  <c r="B101" i="23"/>
  <c r="A101" i="23"/>
  <c r="AQ100" i="23"/>
  <c r="AP100" i="23"/>
  <c r="AO100" i="23"/>
  <c r="AN100" i="23"/>
  <c r="AM100" i="23"/>
  <c r="AK100" i="23"/>
  <c r="AG100" i="23"/>
  <c r="AF100" i="23"/>
  <c r="AB100" i="23"/>
  <c r="X100" i="23"/>
  <c r="W100" i="23"/>
  <c r="S100" i="23"/>
  <c r="O100" i="23"/>
  <c r="N100" i="23"/>
  <c r="F100" i="23"/>
  <c r="E100" i="23"/>
  <c r="C100" i="23"/>
  <c r="B100" i="23"/>
  <c r="A100" i="23"/>
  <c r="AQ99" i="23"/>
  <c r="AP99" i="23"/>
  <c r="AO99" i="23"/>
  <c r="AN99" i="23"/>
  <c r="AM99" i="23"/>
  <c r="AK99" i="23"/>
  <c r="AG99" i="23"/>
  <c r="AF99" i="23"/>
  <c r="AB99" i="23"/>
  <c r="X99" i="23"/>
  <c r="W99" i="23"/>
  <c r="S99" i="23"/>
  <c r="O99" i="23"/>
  <c r="N99" i="23"/>
  <c r="F99" i="23"/>
  <c r="E99" i="23"/>
  <c r="C99" i="23"/>
  <c r="B99" i="23"/>
  <c r="A99" i="23"/>
  <c r="AQ98" i="23"/>
  <c r="AP98" i="23"/>
  <c r="AO98" i="23"/>
  <c r="AN98" i="23"/>
  <c r="AM98" i="23"/>
  <c r="AK98" i="23"/>
  <c r="AG98" i="23"/>
  <c r="AF98" i="23"/>
  <c r="AB98" i="23"/>
  <c r="X98" i="23"/>
  <c r="W98" i="23"/>
  <c r="S98" i="23"/>
  <c r="O98" i="23"/>
  <c r="N98" i="23"/>
  <c r="F98" i="23"/>
  <c r="E98" i="23"/>
  <c r="C98" i="23"/>
  <c r="B98" i="23"/>
  <c r="A98" i="23"/>
  <c r="AQ97" i="23"/>
  <c r="AP97" i="23"/>
  <c r="AO97" i="23"/>
  <c r="AN97" i="23"/>
  <c r="AM97" i="23"/>
  <c r="AK97" i="23"/>
  <c r="AG97" i="23"/>
  <c r="AF97" i="23"/>
  <c r="AB97" i="23"/>
  <c r="X97" i="23"/>
  <c r="W97" i="23"/>
  <c r="S97" i="23"/>
  <c r="O97" i="23"/>
  <c r="N97" i="23"/>
  <c r="F97" i="23"/>
  <c r="E97" i="23"/>
  <c r="C97" i="23"/>
  <c r="B97" i="23"/>
  <c r="A97" i="23"/>
  <c r="AQ96" i="23"/>
  <c r="AP96" i="23"/>
  <c r="AO96" i="23"/>
  <c r="AN96" i="23"/>
  <c r="AM96" i="23"/>
  <c r="AK96" i="23"/>
  <c r="AG96" i="23"/>
  <c r="AF96" i="23"/>
  <c r="AB96" i="23"/>
  <c r="X96" i="23"/>
  <c r="W96" i="23"/>
  <c r="S96" i="23"/>
  <c r="O96" i="23"/>
  <c r="N96" i="23"/>
  <c r="F96" i="23"/>
  <c r="E96" i="23"/>
  <c r="C96" i="23"/>
  <c r="B96" i="23"/>
  <c r="A96" i="23"/>
  <c r="AQ95" i="23"/>
  <c r="AP95" i="23"/>
  <c r="AO95" i="23"/>
  <c r="AN95" i="23"/>
  <c r="AM95" i="23"/>
  <c r="AK95" i="23"/>
  <c r="AG95" i="23"/>
  <c r="AF95" i="23"/>
  <c r="AB95" i="23"/>
  <c r="X95" i="23"/>
  <c r="W95" i="23"/>
  <c r="S95" i="23"/>
  <c r="O95" i="23"/>
  <c r="N95" i="23"/>
  <c r="F95" i="23"/>
  <c r="E95" i="23"/>
  <c r="C95" i="23"/>
  <c r="B95" i="23"/>
  <c r="A95" i="23"/>
  <c r="AQ94" i="23"/>
  <c r="AP94" i="23"/>
  <c r="AO94" i="23"/>
  <c r="AN94" i="23"/>
  <c r="AM94" i="23"/>
  <c r="AG94" i="23"/>
  <c r="AF94" i="23"/>
  <c r="X94" i="23"/>
  <c r="W94" i="23"/>
  <c r="O94" i="23"/>
  <c r="N94" i="23"/>
  <c r="F94" i="23"/>
  <c r="E94" i="23"/>
  <c r="C94" i="23"/>
  <c r="B94" i="23"/>
  <c r="A94" i="23"/>
  <c r="AQ93" i="23"/>
  <c r="AP93" i="23"/>
  <c r="AO93" i="23"/>
  <c r="AN93" i="23"/>
  <c r="AM93" i="23"/>
  <c r="AG93" i="23"/>
  <c r="AF93" i="23"/>
  <c r="X93" i="23"/>
  <c r="W93" i="23"/>
  <c r="O93" i="23"/>
  <c r="N93" i="23"/>
  <c r="F93" i="23"/>
  <c r="E93" i="23"/>
  <c r="C93" i="23"/>
  <c r="B93" i="23"/>
  <c r="A93" i="23"/>
  <c r="AQ92" i="23"/>
  <c r="AP92" i="23"/>
  <c r="AO92" i="23"/>
  <c r="AN92" i="23"/>
  <c r="AM92" i="23"/>
  <c r="AG92" i="23"/>
  <c r="AF92" i="23"/>
  <c r="X92" i="23"/>
  <c r="W92" i="23"/>
  <c r="O92" i="23"/>
  <c r="N92" i="23"/>
  <c r="F92" i="23"/>
  <c r="E92" i="23"/>
  <c r="C92" i="23"/>
  <c r="B92" i="23"/>
  <c r="A92" i="23"/>
  <c r="AQ91" i="23"/>
  <c r="AP91" i="23"/>
  <c r="AO91" i="23"/>
  <c r="AN91" i="23"/>
  <c r="AM91" i="23"/>
  <c r="AK91" i="23"/>
  <c r="AG91" i="23"/>
  <c r="AF91" i="23"/>
  <c r="AB91" i="23"/>
  <c r="X91" i="23"/>
  <c r="W91" i="23"/>
  <c r="S91" i="23"/>
  <c r="O91" i="23"/>
  <c r="N91" i="23"/>
  <c r="F91" i="23"/>
  <c r="E91" i="23"/>
  <c r="C91" i="23"/>
  <c r="B91" i="23"/>
  <c r="A91" i="23"/>
  <c r="AQ90" i="23"/>
  <c r="AP90" i="23"/>
  <c r="AO90" i="23"/>
  <c r="AN90" i="23"/>
  <c r="AM90" i="23"/>
  <c r="AK90" i="23"/>
  <c r="AG90" i="23"/>
  <c r="AF90" i="23"/>
  <c r="AE90" i="23"/>
  <c r="AD90" i="23"/>
  <c r="AB90" i="23"/>
  <c r="X90" i="23"/>
  <c r="W90" i="23"/>
  <c r="V90" i="23"/>
  <c r="U90" i="23"/>
  <c r="S90" i="23"/>
  <c r="O90" i="23"/>
  <c r="N90" i="23"/>
  <c r="M90" i="23"/>
  <c r="L90" i="23"/>
  <c r="F90" i="23"/>
  <c r="E90" i="23"/>
  <c r="C90" i="23"/>
  <c r="B90" i="23"/>
  <c r="A90" i="23"/>
  <c r="AQ89" i="23"/>
  <c r="AP89" i="23"/>
  <c r="AO89" i="23"/>
  <c r="AN89" i="23"/>
  <c r="AM89" i="23"/>
  <c r="AK89" i="23"/>
  <c r="AG89" i="23"/>
  <c r="AF89" i="23"/>
  <c r="AB89" i="23"/>
  <c r="X89" i="23"/>
  <c r="W89" i="23"/>
  <c r="S89" i="23"/>
  <c r="O89" i="23"/>
  <c r="N89" i="23"/>
  <c r="F89" i="23"/>
  <c r="E89" i="23"/>
  <c r="C89" i="23"/>
  <c r="B89" i="23"/>
  <c r="A89" i="23"/>
  <c r="AQ88" i="23"/>
  <c r="AP88" i="23"/>
  <c r="AO88" i="23"/>
  <c r="AN88" i="23"/>
  <c r="AM88" i="23"/>
  <c r="AK88" i="23"/>
  <c r="AG88" i="23"/>
  <c r="AF88" i="23"/>
  <c r="AB88" i="23"/>
  <c r="X88" i="23"/>
  <c r="W88" i="23"/>
  <c r="S88" i="23"/>
  <c r="O88" i="23"/>
  <c r="N88" i="23"/>
  <c r="F88" i="23"/>
  <c r="E88" i="23"/>
  <c r="C88" i="23"/>
  <c r="B88" i="23"/>
  <c r="A88" i="23"/>
  <c r="AQ87" i="23"/>
  <c r="AP87" i="23"/>
  <c r="AO87" i="23"/>
  <c r="AN87" i="23"/>
  <c r="AM87" i="23"/>
  <c r="AK87" i="23"/>
  <c r="AG87" i="23"/>
  <c r="AF87" i="23"/>
  <c r="AB87" i="23"/>
  <c r="X87" i="23"/>
  <c r="W87" i="23"/>
  <c r="S87" i="23"/>
  <c r="O87" i="23"/>
  <c r="N87" i="23"/>
  <c r="F87" i="23"/>
  <c r="E87" i="23"/>
  <c r="C87" i="23"/>
  <c r="B87" i="23"/>
  <c r="A87" i="23"/>
  <c r="AQ86" i="23"/>
  <c r="AP86" i="23"/>
  <c r="AO86" i="23"/>
  <c r="AN86" i="23"/>
  <c r="AM86" i="23"/>
  <c r="AK86" i="23"/>
  <c r="AG86" i="23"/>
  <c r="AF86" i="23"/>
  <c r="AB86" i="23"/>
  <c r="X86" i="23"/>
  <c r="W86" i="23"/>
  <c r="S86" i="23"/>
  <c r="O86" i="23"/>
  <c r="N86" i="23"/>
  <c r="F86" i="23"/>
  <c r="E86" i="23"/>
  <c r="C86" i="23"/>
  <c r="B86" i="23"/>
  <c r="A86" i="23"/>
  <c r="AQ85" i="23"/>
  <c r="AP85" i="23"/>
  <c r="AO85" i="23"/>
  <c r="AN85" i="23"/>
  <c r="AM85" i="23"/>
  <c r="AK85" i="23"/>
  <c r="AG85" i="23"/>
  <c r="AF85" i="23"/>
  <c r="AB85" i="23"/>
  <c r="X85" i="23"/>
  <c r="W85" i="23"/>
  <c r="S85" i="23"/>
  <c r="O85" i="23"/>
  <c r="N85" i="23"/>
  <c r="F85" i="23"/>
  <c r="E85" i="23"/>
  <c r="C85" i="23"/>
  <c r="B85" i="23"/>
  <c r="A85" i="23"/>
  <c r="AQ84" i="23"/>
  <c r="AP84" i="23"/>
  <c r="AO84" i="23"/>
  <c r="AN84" i="23"/>
  <c r="AM84" i="23"/>
  <c r="AK84" i="23"/>
  <c r="AG84" i="23"/>
  <c r="AF84" i="23"/>
  <c r="AB84" i="23"/>
  <c r="X84" i="23"/>
  <c r="W84" i="23"/>
  <c r="S84" i="23"/>
  <c r="O84" i="23"/>
  <c r="N84" i="23"/>
  <c r="F84" i="23"/>
  <c r="E84" i="23"/>
  <c r="C84" i="23"/>
  <c r="B84" i="23"/>
  <c r="A84" i="23"/>
  <c r="AQ83" i="23"/>
  <c r="AP83" i="23"/>
  <c r="AO83" i="23"/>
  <c r="AN83" i="23"/>
  <c r="AM83" i="23"/>
  <c r="AK83" i="23"/>
  <c r="AG83" i="23"/>
  <c r="AF83" i="23"/>
  <c r="AB83" i="23"/>
  <c r="X83" i="23"/>
  <c r="W83" i="23"/>
  <c r="S83" i="23"/>
  <c r="O83" i="23"/>
  <c r="N83" i="23"/>
  <c r="F83" i="23"/>
  <c r="E83" i="23"/>
  <c r="C83" i="23"/>
  <c r="B83" i="23"/>
  <c r="A83" i="23"/>
  <c r="AQ82" i="23"/>
  <c r="AP82" i="23"/>
  <c r="AO82" i="23"/>
  <c r="AN82" i="23"/>
  <c r="AM82" i="23"/>
  <c r="AK82" i="23"/>
  <c r="AG82" i="23"/>
  <c r="AF82" i="23"/>
  <c r="AB82" i="23"/>
  <c r="X82" i="23"/>
  <c r="W82" i="23"/>
  <c r="S82" i="23"/>
  <c r="O82" i="23"/>
  <c r="N82" i="23"/>
  <c r="F82" i="23"/>
  <c r="E82" i="23"/>
  <c r="C82" i="23"/>
  <c r="B82" i="23"/>
  <c r="A82" i="23"/>
  <c r="AQ81" i="23"/>
  <c r="AP81" i="23"/>
  <c r="AO81" i="23"/>
  <c r="AN81" i="23"/>
  <c r="AM81" i="23"/>
  <c r="AK81" i="23"/>
  <c r="AG81" i="23"/>
  <c r="AF81" i="23"/>
  <c r="AB81" i="23"/>
  <c r="X81" i="23"/>
  <c r="W81" i="23"/>
  <c r="S81" i="23"/>
  <c r="O81" i="23"/>
  <c r="N81" i="23"/>
  <c r="F81" i="23"/>
  <c r="E81" i="23"/>
  <c r="C81" i="23"/>
  <c r="B81" i="23"/>
  <c r="A81" i="23"/>
  <c r="AQ80" i="23"/>
  <c r="AP80" i="23"/>
  <c r="AO80" i="23"/>
  <c r="AN80" i="23"/>
  <c r="AM80" i="23"/>
  <c r="AK80" i="23"/>
  <c r="AG80" i="23"/>
  <c r="AF80" i="23"/>
  <c r="AB80" i="23"/>
  <c r="X80" i="23"/>
  <c r="W80" i="23"/>
  <c r="S80" i="23"/>
  <c r="O80" i="23"/>
  <c r="N80" i="23"/>
  <c r="F80" i="23"/>
  <c r="E80" i="23"/>
  <c r="C80" i="23"/>
  <c r="B80" i="23"/>
  <c r="A80" i="23"/>
  <c r="AQ79" i="23"/>
  <c r="AP79" i="23"/>
  <c r="AO79" i="23"/>
  <c r="AN79" i="23"/>
  <c r="AM79" i="23"/>
  <c r="AK79" i="23"/>
  <c r="AG79" i="23"/>
  <c r="AF79" i="23"/>
  <c r="AB79" i="23"/>
  <c r="X79" i="23"/>
  <c r="W79" i="23"/>
  <c r="S79" i="23"/>
  <c r="O79" i="23"/>
  <c r="N79" i="23"/>
  <c r="F79" i="23"/>
  <c r="E79" i="23"/>
  <c r="C79" i="23"/>
  <c r="B79" i="23"/>
  <c r="A79" i="23"/>
  <c r="AQ78" i="23"/>
  <c r="AP78" i="23"/>
  <c r="AO78" i="23"/>
  <c r="AN78" i="23"/>
  <c r="AM78" i="23"/>
  <c r="AG78" i="23"/>
  <c r="AF78" i="23"/>
  <c r="X78" i="23"/>
  <c r="W78" i="23"/>
  <c r="O78" i="23"/>
  <c r="N78" i="23"/>
  <c r="F78" i="23"/>
  <c r="E78" i="23"/>
  <c r="C78" i="23"/>
  <c r="B78" i="23"/>
  <c r="A78" i="23"/>
  <c r="AQ77" i="23"/>
  <c r="AP77" i="23"/>
  <c r="AO77" i="23"/>
  <c r="AN77" i="23"/>
  <c r="AM77" i="23"/>
  <c r="AG77" i="23"/>
  <c r="AF77" i="23"/>
  <c r="X77" i="23"/>
  <c r="W77" i="23"/>
  <c r="O77" i="23"/>
  <c r="N77" i="23"/>
  <c r="F77" i="23"/>
  <c r="E77" i="23"/>
  <c r="C77" i="23"/>
  <c r="B77" i="23"/>
  <c r="A77" i="23"/>
  <c r="AQ76" i="23"/>
  <c r="AP76" i="23"/>
  <c r="AO76" i="23"/>
  <c r="AN76" i="23"/>
  <c r="AM76" i="23"/>
  <c r="AG76" i="23"/>
  <c r="AF76" i="23"/>
  <c r="X76" i="23"/>
  <c r="W76" i="23"/>
  <c r="O76" i="23"/>
  <c r="N76" i="23"/>
  <c r="F76" i="23"/>
  <c r="E76" i="23"/>
  <c r="C76" i="23"/>
  <c r="B76" i="23"/>
  <c r="A76" i="23"/>
  <c r="AQ75" i="23"/>
  <c r="AP75" i="23"/>
  <c r="AO75" i="23"/>
  <c r="AN75" i="23"/>
  <c r="AM75" i="23"/>
  <c r="AK75" i="23"/>
  <c r="AG75" i="23"/>
  <c r="AF75" i="23"/>
  <c r="AB75" i="23"/>
  <c r="X75" i="23"/>
  <c r="W75" i="23"/>
  <c r="S75" i="23"/>
  <c r="O75" i="23"/>
  <c r="N75" i="23"/>
  <c r="F75" i="23"/>
  <c r="E75" i="23"/>
  <c r="C75" i="23"/>
  <c r="B75" i="23"/>
  <c r="A75" i="23"/>
  <c r="AQ74" i="23"/>
  <c r="AP74" i="23"/>
  <c r="AO74" i="23"/>
  <c r="AN74" i="23"/>
  <c r="AM74" i="23"/>
  <c r="AK74" i="23"/>
  <c r="AG74" i="23"/>
  <c r="AF74" i="23"/>
  <c r="AE74" i="23"/>
  <c r="AD74" i="23"/>
  <c r="AB74" i="23"/>
  <c r="X74" i="23"/>
  <c r="W74" i="23"/>
  <c r="V74" i="23"/>
  <c r="U74" i="23"/>
  <c r="S74" i="23"/>
  <c r="O74" i="23"/>
  <c r="N74" i="23"/>
  <c r="M74" i="23"/>
  <c r="L74" i="23"/>
  <c r="F74" i="23"/>
  <c r="E74" i="23"/>
  <c r="C74" i="23"/>
  <c r="B74" i="23"/>
  <c r="A74" i="23"/>
  <c r="AQ73" i="23"/>
  <c r="AP73" i="23"/>
  <c r="AO73" i="23"/>
  <c r="AN73" i="23"/>
  <c r="AM73" i="23"/>
  <c r="AK73" i="23"/>
  <c r="AG73" i="23"/>
  <c r="AF73" i="23"/>
  <c r="AB73" i="23"/>
  <c r="X73" i="23"/>
  <c r="W73" i="23"/>
  <c r="S73" i="23"/>
  <c r="O73" i="23"/>
  <c r="N73" i="23"/>
  <c r="F73" i="23"/>
  <c r="E73" i="23"/>
  <c r="C73" i="23"/>
  <c r="B73" i="23"/>
  <c r="A73" i="23"/>
  <c r="AQ72" i="23"/>
  <c r="AP72" i="23"/>
  <c r="AO72" i="23"/>
  <c r="AN72" i="23"/>
  <c r="AM72" i="23"/>
  <c r="AK72" i="23"/>
  <c r="AG72" i="23"/>
  <c r="AF72" i="23"/>
  <c r="AB72" i="23"/>
  <c r="X72" i="23"/>
  <c r="W72" i="23"/>
  <c r="S72" i="23"/>
  <c r="O72" i="23"/>
  <c r="N72" i="23"/>
  <c r="F72" i="23"/>
  <c r="E72" i="23"/>
  <c r="C72" i="23"/>
  <c r="B72" i="23"/>
  <c r="A72" i="23"/>
  <c r="AQ71" i="23"/>
  <c r="AP71" i="23"/>
  <c r="AO71" i="23"/>
  <c r="AN71" i="23"/>
  <c r="AM71" i="23"/>
  <c r="AK71" i="23"/>
  <c r="AG71" i="23"/>
  <c r="AF71" i="23"/>
  <c r="AB71" i="23"/>
  <c r="X71" i="23"/>
  <c r="W71" i="23"/>
  <c r="S71" i="23"/>
  <c r="O71" i="23"/>
  <c r="N71" i="23"/>
  <c r="F71" i="23"/>
  <c r="E71" i="23"/>
  <c r="C71" i="23"/>
  <c r="B71" i="23"/>
  <c r="A71" i="23"/>
  <c r="AQ70" i="23"/>
  <c r="AP70" i="23"/>
  <c r="AO70" i="23"/>
  <c r="AN70" i="23"/>
  <c r="AM70" i="23"/>
  <c r="AK70" i="23"/>
  <c r="AG70" i="23"/>
  <c r="AF70" i="23"/>
  <c r="AB70" i="23"/>
  <c r="X70" i="23"/>
  <c r="W70" i="23"/>
  <c r="S70" i="23"/>
  <c r="O70" i="23"/>
  <c r="N70" i="23"/>
  <c r="F70" i="23"/>
  <c r="E70" i="23"/>
  <c r="C70" i="23"/>
  <c r="B70" i="23"/>
  <c r="A70" i="23"/>
  <c r="AQ69" i="23"/>
  <c r="AP69" i="23"/>
  <c r="AO69" i="23"/>
  <c r="AN69" i="23"/>
  <c r="AM69" i="23"/>
  <c r="AK69" i="23"/>
  <c r="AG69" i="23"/>
  <c r="AF69" i="23"/>
  <c r="AB69" i="23"/>
  <c r="X69" i="23"/>
  <c r="W69" i="23"/>
  <c r="S69" i="23"/>
  <c r="O69" i="23"/>
  <c r="N69" i="23"/>
  <c r="F69" i="23"/>
  <c r="E69" i="23"/>
  <c r="C69" i="23"/>
  <c r="B69" i="23"/>
  <c r="A69" i="23"/>
  <c r="AQ68" i="23"/>
  <c r="AP68" i="23"/>
  <c r="AO68" i="23"/>
  <c r="AN68" i="23"/>
  <c r="AM68" i="23"/>
  <c r="AK68" i="23"/>
  <c r="AG68" i="23"/>
  <c r="AF68" i="23"/>
  <c r="AB68" i="23"/>
  <c r="X68" i="23"/>
  <c r="W68" i="23"/>
  <c r="S68" i="23"/>
  <c r="O68" i="23"/>
  <c r="N68" i="23"/>
  <c r="F68" i="23"/>
  <c r="E68" i="23"/>
  <c r="C68" i="23"/>
  <c r="B68" i="23"/>
  <c r="A68" i="23"/>
  <c r="AQ67" i="23"/>
  <c r="AP67" i="23"/>
  <c r="AO67" i="23"/>
  <c r="AN67" i="23"/>
  <c r="AM67" i="23"/>
  <c r="AK67" i="23"/>
  <c r="AG67" i="23"/>
  <c r="AF67" i="23"/>
  <c r="AB67" i="23"/>
  <c r="X67" i="23"/>
  <c r="W67" i="23"/>
  <c r="S67" i="23"/>
  <c r="O67" i="23"/>
  <c r="N67" i="23"/>
  <c r="F67" i="23"/>
  <c r="E67" i="23"/>
  <c r="C67" i="23"/>
  <c r="B67" i="23"/>
  <c r="A67" i="23"/>
  <c r="AQ66" i="23"/>
  <c r="AP66" i="23"/>
  <c r="AO66" i="23"/>
  <c r="AN66" i="23"/>
  <c r="AM66" i="23"/>
  <c r="AK66" i="23"/>
  <c r="AG66" i="23"/>
  <c r="AF66" i="23"/>
  <c r="AB66" i="23"/>
  <c r="X66" i="23"/>
  <c r="W66" i="23"/>
  <c r="S66" i="23"/>
  <c r="O66" i="23"/>
  <c r="N66" i="23"/>
  <c r="F66" i="23"/>
  <c r="E66" i="23"/>
  <c r="C66" i="23"/>
  <c r="B66" i="23"/>
  <c r="A66" i="23"/>
  <c r="AQ65" i="23"/>
  <c r="AP65" i="23"/>
  <c r="AO65" i="23"/>
  <c r="AN65" i="23"/>
  <c r="AM65" i="23"/>
  <c r="AK65" i="23"/>
  <c r="AG65" i="23"/>
  <c r="AF65" i="23"/>
  <c r="AB65" i="23"/>
  <c r="X65" i="23"/>
  <c r="W65" i="23"/>
  <c r="S65" i="23"/>
  <c r="O65" i="23"/>
  <c r="N65" i="23"/>
  <c r="F65" i="23"/>
  <c r="E65" i="23"/>
  <c r="C65" i="23"/>
  <c r="B65" i="23"/>
  <c r="A65" i="23"/>
  <c r="AQ64" i="23"/>
  <c r="AP64" i="23"/>
  <c r="AO64" i="23"/>
  <c r="AN64" i="23"/>
  <c r="AM64" i="23"/>
  <c r="AK64" i="23"/>
  <c r="AG64" i="23"/>
  <c r="AF64" i="23"/>
  <c r="AB64" i="23"/>
  <c r="X64" i="23"/>
  <c r="W64" i="23"/>
  <c r="S64" i="23"/>
  <c r="O64" i="23"/>
  <c r="N64" i="23"/>
  <c r="F64" i="23"/>
  <c r="E64" i="23"/>
  <c r="C64" i="23"/>
  <c r="B64" i="23"/>
  <c r="A64" i="23"/>
  <c r="AQ63" i="23"/>
  <c r="AP63" i="23"/>
  <c r="AO63" i="23"/>
  <c r="AN63" i="23"/>
  <c r="AM63" i="23"/>
  <c r="AK63" i="23"/>
  <c r="AG63" i="23"/>
  <c r="AF63" i="23"/>
  <c r="AB63" i="23"/>
  <c r="X63" i="23"/>
  <c r="W63" i="23"/>
  <c r="S63" i="23"/>
  <c r="O63" i="23"/>
  <c r="N63" i="23"/>
  <c r="F63" i="23"/>
  <c r="E63" i="23"/>
  <c r="C63" i="23"/>
  <c r="B63" i="23"/>
  <c r="A63" i="23"/>
  <c r="AQ62" i="23"/>
  <c r="AP62" i="23"/>
  <c r="AO62" i="23"/>
  <c r="AN62" i="23"/>
  <c r="AM62" i="23"/>
  <c r="AG62" i="23"/>
  <c r="AF62" i="23"/>
  <c r="X62" i="23"/>
  <c r="W62" i="23"/>
  <c r="O62" i="23"/>
  <c r="N62" i="23"/>
  <c r="F62" i="23"/>
  <c r="E62" i="23"/>
  <c r="C62" i="23"/>
  <c r="B62" i="23"/>
  <c r="A62" i="23"/>
  <c r="AQ61" i="23"/>
  <c r="AP61" i="23"/>
  <c r="AO61" i="23"/>
  <c r="AN61" i="23"/>
  <c r="AM61" i="23"/>
  <c r="AG61" i="23"/>
  <c r="AF61" i="23"/>
  <c r="X61" i="23"/>
  <c r="W61" i="23"/>
  <c r="O61" i="23"/>
  <c r="N61" i="23"/>
  <c r="F61" i="23"/>
  <c r="E61" i="23"/>
  <c r="C61" i="23"/>
  <c r="B61" i="23"/>
  <c r="A61" i="23"/>
  <c r="AQ60" i="23"/>
  <c r="AP60" i="23"/>
  <c r="AO60" i="23"/>
  <c r="AN60" i="23"/>
  <c r="AM60" i="23"/>
  <c r="AG60" i="23"/>
  <c r="AF60" i="23"/>
  <c r="X60" i="23"/>
  <c r="W60" i="23"/>
  <c r="O60" i="23"/>
  <c r="N60" i="23"/>
  <c r="F60" i="23"/>
  <c r="E60" i="23"/>
  <c r="C60" i="23"/>
  <c r="B60" i="23"/>
  <c r="A60" i="23"/>
  <c r="AQ59" i="23"/>
  <c r="AP59" i="23"/>
  <c r="AO59" i="23"/>
  <c r="AN59" i="23"/>
  <c r="AM59" i="23"/>
  <c r="AK59" i="23"/>
  <c r="AG59" i="23"/>
  <c r="AF59" i="23"/>
  <c r="AB59" i="23"/>
  <c r="X59" i="23"/>
  <c r="W59" i="23"/>
  <c r="S59" i="23"/>
  <c r="O59" i="23"/>
  <c r="N59" i="23"/>
  <c r="F59" i="23"/>
  <c r="E59" i="23"/>
  <c r="C59" i="23"/>
  <c r="B59" i="23"/>
  <c r="A59" i="23"/>
  <c r="AQ58" i="23"/>
  <c r="AP58" i="23"/>
  <c r="AO58" i="23"/>
  <c r="AN58" i="23"/>
  <c r="AM58" i="23"/>
  <c r="AK58" i="23"/>
  <c r="AG58" i="23"/>
  <c r="AF58" i="23"/>
  <c r="AE58" i="23"/>
  <c r="AD58" i="23"/>
  <c r="AB58" i="23"/>
  <c r="X58" i="23"/>
  <c r="W58" i="23"/>
  <c r="V58" i="23"/>
  <c r="U58" i="23"/>
  <c r="S58" i="23"/>
  <c r="O58" i="23"/>
  <c r="N58" i="23"/>
  <c r="M58" i="23"/>
  <c r="L58" i="23"/>
  <c r="F58" i="23"/>
  <c r="E58" i="23"/>
  <c r="C58" i="23"/>
  <c r="B58" i="23"/>
  <c r="A58" i="23"/>
  <c r="AQ57" i="23"/>
  <c r="AP57" i="23"/>
  <c r="AO57" i="23"/>
  <c r="AN57" i="23"/>
  <c r="AM57" i="23"/>
  <c r="AK57" i="23"/>
  <c r="AG57" i="23"/>
  <c r="AF57" i="23"/>
  <c r="AB57" i="23"/>
  <c r="X57" i="23"/>
  <c r="W57" i="23"/>
  <c r="S57" i="23"/>
  <c r="O57" i="23"/>
  <c r="N57" i="23"/>
  <c r="F57" i="23"/>
  <c r="E57" i="23"/>
  <c r="C57" i="23"/>
  <c r="B57" i="23"/>
  <c r="A57" i="23"/>
  <c r="AQ56" i="23"/>
  <c r="AP56" i="23"/>
  <c r="AO56" i="23"/>
  <c r="AN56" i="23"/>
  <c r="AM56" i="23"/>
  <c r="AK56" i="23"/>
  <c r="AG56" i="23"/>
  <c r="AF56" i="23"/>
  <c r="AB56" i="23"/>
  <c r="X56" i="23"/>
  <c r="W56" i="23"/>
  <c r="S56" i="23"/>
  <c r="O56" i="23"/>
  <c r="N56" i="23"/>
  <c r="F56" i="23"/>
  <c r="E56" i="23"/>
  <c r="C56" i="23"/>
  <c r="B56" i="23"/>
  <c r="A56" i="23"/>
  <c r="AQ55" i="23"/>
  <c r="AP55" i="23"/>
  <c r="AO55" i="23"/>
  <c r="AN55" i="23"/>
  <c r="AM55" i="23"/>
  <c r="AK55" i="23"/>
  <c r="AG55" i="23"/>
  <c r="AF55" i="23"/>
  <c r="AB55" i="23"/>
  <c r="X55" i="23"/>
  <c r="W55" i="23"/>
  <c r="S55" i="23"/>
  <c r="O55" i="23"/>
  <c r="N55" i="23"/>
  <c r="F55" i="23"/>
  <c r="E55" i="23"/>
  <c r="C55" i="23"/>
  <c r="B55" i="23"/>
  <c r="A55" i="23"/>
  <c r="AQ54" i="23"/>
  <c r="AP54" i="23"/>
  <c r="AO54" i="23"/>
  <c r="AN54" i="23"/>
  <c r="AM54" i="23"/>
  <c r="AK54" i="23"/>
  <c r="AG54" i="23"/>
  <c r="AF54" i="23"/>
  <c r="AB54" i="23"/>
  <c r="X54" i="23"/>
  <c r="W54" i="23"/>
  <c r="S54" i="23"/>
  <c r="O54" i="23"/>
  <c r="N54" i="23"/>
  <c r="F54" i="23"/>
  <c r="E54" i="23"/>
  <c r="C54" i="23"/>
  <c r="B54" i="23"/>
  <c r="A54" i="23"/>
  <c r="AQ53" i="23"/>
  <c r="AP53" i="23"/>
  <c r="AO53" i="23"/>
  <c r="AN53" i="23"/>
  <c r="AM53" i="23"/>
  <c r="AK53" i="23"/>
  <c r="AG53" i="23"/>
  <c r="AF53" i="23"/>
  <c r="AB53" i="23"/>
  <c r="X53" i="23"/>
  <c r="W53" i="23"/>
  <c r="S53" i="23"/>
  <c r="O53" i="23"/>
  <c r="N53" i="23"/>
  <c r="F53" i="23"/>
  <c r="E53" i="23"/>
  <c r="C53" i="23"/>
  <c r="B53" i="23"/>
  <c r="A53" i="23"/>
  <c r="AQ52" i="23"/>
  <c r="AP52" i="23"/>
  <c r="AO52" i="23"/>
  <c r="AN52" i="23"/>
  <c r="AM52" i="23"/>
  <c r="AK52" i="23"/>
  <c r="AG52" i="23"/>
  <c r="AF52" i="23"/>
  <c r="AB52" i="23"/>
  <c r="X52" i="23"/>
  <c r="W52" i="23"/>
  <c r="S52" i="23"/>
  <c r="O52" i="23"/>
  <c r="N52" i="23"/>
  <c r="F52" i="23"/>
  <c r="E52" i="23"/>
  <c r="C52" i="23"/>
  <c r="B52" i="23"/>
  <c r="A52" i="23"/>
  <c r="AQ51" i="23"/>
  <c r="AP51" i="23"/>
  <c r="AO51" i="23"/>
  <c r="AN51" i="23"/>
  <c r="AM51" i="23"/>
  <c r="AK51" i="23"/>
  <c r="AG51" i="23"/>
  <c r="AF51" i="23"/>
  <c r="AB51" i="23"/>
  <c r="X51" i="23"/>
  <c r="W51" i="23"/>
  <c r="S51" i="23"/>
  <c r="O51" i="23"/>
  <c r="N51" i="23"/>
  <c r="F51" i="23"/>
  <c r="E51" i="23"/>
  <c r="C51" i="23"/>
  <c r="B51" i="23"/>
  <c r="A51" i="23"/>
  <c r="AQ50" i="23"/>
  <c r="AP50" i="23"/>
  <c r="AO50" i="23"/>
  <c r="AN50" i="23"/>
  <c r="AM50" i="23"/>
  <c r="AK50" i="23"/>
  <c r="AG50" i="23"/>
  <c r="AF50" i="23"/>
  <c r="AB50" i="23"/>
  <c r="X50" i="23"/>
  <c r="W50" i="23"/>
  <c r="S50" i="23"/>
  <c r="O50" i="23"/>
  <c r="N50" i="23"/>
  <c r="F50" i="23"/>
  <c r="E50" i="23"/>
  <c r="C50" i="23"/>
  <c r="B50" i="23"/>
  <c r="A50" i="23"/>
  <c r="AQ49" i="23"/>
  <c r="AP49" i="23"/>
  <c r="AO49" i="23"/>
  <c r="AN49" i="23"/>
  <c r="AM49" i="23"/>
  <c r="AK49" i="23"/>
  <c r="AG49" i="23"/>
  <c r="AF49" i="23"/>
  <c r="AB49" i="23"/>
  <c r="X49" i="23"/>
  <c r="W49" i="23"/>
  <c r="S49" i="23"/>
  <c r="O49" i="23"/>
  <c r="N49" i="23"/>
  <c r="F49" i="23"/>
  <c r="E49" i="23"/>
  <c r="C49" i="23"/>
  <c r="B49" i="23"/>
  <c r="A49" i="23"/>
  <c r="AQ48" i="23"/>
  <c r="AP48" i="23"/>
  <c r="AO48" i="23"/>
  <c r="AN48" i="23"/>
  <c r="AM48" i="23"/>
  <c r="AK48" i="23"/>
  <c r="AG48" i="23"/>
  <c r="AF48" i="23"/>
  <c r="AB48" i="23"/>
  <c r="X48" i="23"/>
  <c r="W48" i="23"/>
  <c r="S48" i="23"/>
  <c r="O48" i="23"/>
  <c r="N48" i="23"/>
  <c r="F48" i="23"/>
  <c r="E48" i="23"/>
  <c r="C48" i="23"/>
  <c r="B48" i="23"/>
  <c r="A48" i="23"/>
  <c r="AQ47" i="23"/>
  <c r="AP47" i="23"/>
  <c r="AO47" i="23"/>
  <c r="AN47" i="23"/>
  <c r="AM47" i="23"/>
  <c r="AK47" i="23"/>
  <c r="AG47" i="23"/>
  <c r="AF47" i="23"/>
  <c r="AB47" i="23"/>
  <c r="X47" i="23"/>
  <c r="W47" i="23"/>
  <c r="S47" i="23"/>
  <c r="O47" i="23"/>
  <c r="N47" i="23"/>
  <c r="F47" i="23"/>
  <c r="E47" i="23"/>
  <c r="C47" i="23"/>
  <c r="B47" i="23"/>
  <c r="A47" i="23"/>
  <c r="AQ46" i="23"/>
  <c r="AP46" i="23"/>
  <c r="AO46" i="23"/>
  <c r="AN46" i="23"/>
  <c r="AM46" i="23"/>
  <c r="AG46" i="23"/>
  <c r="AF46" i="23"/>
  <c r="X46" i="23"/>
  <c r="W46" i="23"/>
  <c r="O46" i="23"/>
  <c r="N46" i="23"/>
  <c r="F46" i="23"/>
  <c r="E46" i="23"/>
  <c r="C46" i="23"/>
  <c r="B46" i="23"/>
  <c r="A46" i="23"/>
  <c r="AQ45" i="23"/>
  <c r="AP45" i="23"/>
  <c r="AO45" i="23"/>
  <c r="AN45" i="23"/>
  <c r="AM45" i="23"/>
  <c r="AK45" i="23"/>
  <c r="AG45" i="23"/>
  <c r="AF45" i="23"/>
  <c r="AB45" i="23"/>
  <c r="X45" i="23"/>
  <c r="W45" i="23"/>
  <c r="S45" i="23"/>
  <c r="O45" i="23"/>
  <c r="N45" i="23"/>
  <c r="F45" i="23"/>
  <c r="E45" i="23"/>
  <c r="C45" i="23"/>
  <c r="B45" i="23"/>
  <c r="A45" i="23"/>
  <c r="AQ44" i="23"/>
  <c r="AP44" i="23"/>
  <c r="AO44" i="23"/>
  <c r="AN44" i="23"/>
  <c r="AM44" i="23"/>
  <c r="AK44" i="23"/>
  <c r="AG44" i="23"/>
  <c r="AF44" i="23"/>
  <c r="AB44" i="23"/>
  <c r="X44" i="23"/>
  <c r="W44" i="23"/>
  <c r="S44" i="23"/>
  <c r="O44" i="23"/>
  <c r="N44" i="23"/>
  <c r="F44" i="23"/>
  <c r="E44" i="23"/>
  <c r="C44" i="23"/>
  <c r="B44" i="23"/>
  <c r="A44" i="23"/>
  <c r="AQ43" i="23"/>
  <c r="AP43" i="23"/>
  <c r="AO43" i="23"/>
  <c r="AN43" i="23"/>
  <c r="AM43" i="23"/>
  <c r="AK43" i="23"/>
  <c r="AG43" i="23"/>
  <c r="AF43" i="23"/>
  <c r="AB43" i="23"/>
  <c r="X43" i="23"/>
  <c r="W43" i="23"/>
  <c r="S43" i="23"/>
  <c r="O43" i="23"/>
  <c r="N43" i="23"/>
  <c r="F43" i="23"/>
  <c r="E43" i="23"/>
  <c r="C43" i="23"/>
  <c r="B43" i="23"/>
  <c r="A43" i="23"/>
  <c r="AQ42" i="23"/>
  <c r="AP42" i="23"/>
  <c r="AO42" i="23"/>
  <c r="AN42" i="23"/>
  <c r="AM42" i="23"/>
  <c r="AK42" i="23"/>
  <c r="AG42" i="23"/>
  <c r="AF42" i="23"/>
  <c r="AE42" i="23"/>
  <c r="AD42" i="23"/>
  <c r="AB42" i="23"/>
  <c r="X42" i="23"/>
  <c r="W42" i="23"/>
  <c r="V42" i="23"/>
  <c r="U42" i="23"/>
  <c r="S42" i="23"/>
  <c r="O42" i="23"/>
  <c r="N42" i="23"/>
  <c r="M42" i="23"/>
  <c r="L42" i="23"/>
  <c r="F42" i="23"/>
  <c r="E42" i="23"/>
  <c r="C42" i="23"/>
  <c r="B42" i="23"/>
  <c r="A42" i="23"/>
  <c r="AQ41" i="23"/>
  <c r="AP41" i="23"/>
  <c r="AO41" i="23"/>
  <c r="AN41" i="23"/>
  <c r="AM41" i="23"/>
  <c r="AK41" i="23"/>
  <c r="AG41" i="23"/>
  <c r="AF41" i="23"/>
  <c r="AB41" i="23"/>
  <c r="X41" i="23"/>
  <c r="W41" i="23"/>
  <c r="S41" i="23"/>
  <c r="O41" i="23"/>
  <c r="N41" i="23"/>
  <c r="F41" i="23"/>
  <c r="E41" i="23"/>
  <c r="C41" i="23"/>
  <c r="B41" i="23"/>
  <c r="A41" i="23"/>
  <c r="AQ40" i="23"/>
  <c r="AP40" i="23"/>
  <c r="AO40" i="23"/>
  <c r="AN40" i="23"/>
  <c r="AM40" i="23"/>
  <c r="AK40" i="23"/>
  <c r="AG40" i="23"/>
  <c r="AF40" i="23"/>
  <c r="AB40" i="23"/>
  <c r="X40" i="23"/>
  <c r="W40" i="23"/>
  <c r="S40" i="23"/>
  <c r="O40" i="23"/>
  <c r="N40" i="23"/>
  <c r="F40" i="23"/>
  <c r="E40" i="23"/>
  <c r="C40" i="23"/>
  <c r="B40" i="23"/>
  <c r="A40" i="23"/>
  <c r="AQ39" i="23"/>
  <c r="AP39" i="23"/>
  <c r="AO39" i="23"/>
  <c r="AN39" i="23"/>
  <c r="AM39" i="23"/>
  <c r="AK39" i="23"/>
  <c r="AG39" i="23"/>
  <c r="AF39" i="23"/>
  <c r="AB39" i="23"/>
  <c r="X39" i="23"/>
  <c r="W39" i="23"/>
  <c r="S39" i="23"/>
  <c r="O39" i="23"/>
  <c r="N39" i="23"/>
  <c r="F39" i="23"/>
  <c r="E39" i="23"/>
  <c r="C39" i="23"/>
  <c r="B39" i="23"/>
  <c r="A39" i="23"/>
  <c r="AQ38" i="23"/>
  <c r="AP38" i="23"/>
  <c r="AO38" i="23"/>
  <c r="AN38" i="23"/>
  <c r="AM38" i="23"/>
  <c r="AK38" i="23"/>
  <c r="AG38" i="23"/>
  <c r="AF38" i="23"/>
  <c r="AB38" i="23"/>
  <c r="X38" i="23"/>
  <c r="W38" i="23"/>
  <c r="S38" i="23"/>
  <c r="O38" i="23"/>
  <c r="N38" i="23"/>
  <c r="F38" i="23"/>
  <c r="E38" i="23"/>
  <c r="C38" i="23"/>
  <c r="B38" i="23"/>
  <c r="A38" i="23"/>
  <c r="AQ37" i="23"/>
  <c r="AP37" i="23"/>
  <c r="AO37" i="23"/>
  <c r="AN37" i="23"/>
  <c r="AM37" i="23"/>
  <c r="AK37" i="23"/>
  <c r="AG37" i="23"/>
  <c r="AF37" i="23"/>
  <c r="AB37" i="23"/>
  <c r="X37" i="23"/>
  <c r="W37" i="23"/>
  <c r="S37" i="23"/>
  <c r="O37" i="23"/>
  <c r="N37" i="23"/>
  <c r="F37" i="23"/>
  <c r="E37" i="23"/>
  <c r="C37" i="23"/>
  <c r="B37" i="23"/>
  <c r="A37" i="23"/>
  <c r="AQ36" i="23"/>
  <c r="AP36" i="23"/>
  <c r="AO36" i="23"/>
  <c r="AN36" i="23"/>
  <c r="AM36" i="23"/>
  <c r="AK36" i="23"/>
  <c r="AG36" i="23"/>
  <c r="AF36" i="23"/>
  <c r="AB36" i="23"/>
  <c r="X36" i="23"/>
  <c r="W36" i="23"/>
  <c r="S36" i="23"/>
  <c r="O36" i="23"/>
  <c r="N36" i="23"/>
  <c r="F36" i="23"/>
  <c r="E36" i="23"/>
  <c r="C36" i="23"/>
  <c r="B36" i="23"/>
  <c r="A36" i="23"/>
  <c r="AQ35" i="23"/>
  <c r="AP35" i="23"/>
  <c r="AO35" i="23"/>
  <c r="AN35" i="23"/>
  <c r="AM35" i="23"/>
  <c r="AK35" i="23"/>
  <c r="AG35" i="23"/>
  <c r="AF35" i="23"/>
  <c r="AB35" i="23"/>
  <c r="X35" i="23"/>
  <c r="W35" i="23"/>
  <c r="S35" i="23"/>
  <c r="O35" i="23"/>
  <c r="N35" i="23"/>
  <c r="F35" i="23"/>
  <c r="E35" i="23"/>
  <c r="C35" i="23"/>
  <c r="B35" i="23"/>
  <c r="A35" i="23"/>
  <c r="AQ34" i="23"/>
  <c r="AP34" i="23"/>
  <c r="AO34" i="23"/>
  <c r="AN34" i="23"/>
  <c r="AM34" i="23"/>
  <c r="AK34" i="23"/>
  <c r="AG34" i="23"/>
  <c r="AF34" i="23"/>
  <c r="AB34" i="23"/>
  <c r="X34" i="23"/>
  <c r="W34" i="23"/>
  <c r="S34" i="23"/>
  <c r="O34" i="23"/>
  <c r="N34" i="23"/>
  <c r="F34" i="23"/>
  <c r="E34" i="23"/>
  <c r="C34" i="23"/>
  <c r="B34" i="23"/>
  <c r="A34" i="23"/>
  <c r="AQ33" i="23"/>
  <c r="AP33" i="23"/>
  <c r="AO33" i="23"/>
  <c r="AN33" i="23"/>
  <c r="AM33" i="23"/>
  <c r="AK33" i="23"/>
  <c r="AG33" i="23"/>
  <c r="AF33" i="23"/>
  <c r="AB33" i="23"/>
  <c r="X33" i="23"/>
  <c r="W33" i="23"/>
  <c r="S33" i="23"/>
  <c r="O33" i="23"/>
  <c r="N33" i="23"/>
  <c r="F33" i="23"/>
  <c r="E33" i="23"/>
  <c r="C33" i="23"/>
  <c r="B33" i="23"/>
  <c r="A33" i="23"/>
  <c r="AQ32" i="23"/>
  <c r="AP32" i="23"/>
  <c r="AO32" i="23"/>
  <c r="AN32" i="23"/>
  <c r="AM32" i="23"/>
  <c r="AK32" i="23"/>
  <c r="AG32" i="23"/>
  <c r="AF32" i="23"/>
  <c r="AB32" i="23"/>
  <c r="X32" i="23"/>
  <c r="W32" i="23"/>
  <c r="S32" i="23"/>
  <c r="O32" i="23"/>
  <c r="N32" i="23"/>
  <c r="F32" i="23"/>
  <c r="E32" i="23"/>
  <c r="C32" i="23"/>
  <c r="B32" i="23"/>
  <c r="A32" i="23"/>
  <c r="AQ31" i="23"/>
  <c r="AP31" i="23"/>
  <c r="AO31" i="23"/>
  <c r="AN31" i="23"/>
  <c r="AM31" i="23"/>
  <c r="AK31" i="23"/>
  <c r="AG31" i="23"/>
  <c r="AF31" i="23"/>
  <c r="AB31" i="23"/>
  <c r="X31" i="23"/>
  <c r="W31" i="23"/>
  <c r="S31" i="23"/>
  <c r="O31" i="23"/>
  <c r="N31" i="23"/>
  <c r="F31" i="23"/>
  <c r="E31" i="23"/>
  <c r="C31" i="23"/>
  <c r="B31" i="23"/>
  <c r="A31" i="23"/>
  <c r="AQ30" i="23"/>
  <c r="AP30" i="23"/>
  <c r="AO30" i="23"/>
  <c r="AN30" i="23"/>
  <c r="AM30" i="23"/>
  <c r="AG30" i="23"/>
  <c r="AF30" i="23"/>
  <c r="X30" i="23"/>
  <c r="W30" i="23"/>
  <c r="O30" i="23"/>
  <c r="N30" i="23"/>
  <c r="F30" i="23"/>
  <c r="E30" i="23"/>
  <c r="C30" i="23"/>
  <c r="B30" i="23"/>
  <c r="A30" i="23"/>
  <c r="AQ29" i="23"/>
  <c r="AP29" i="23"/>
  <c r="AO29" i="23"/>
  <c r="AN29" i="23"/>
  <c r="AM29" i="23"/>
  <c r="AK29" i="23"/>
  <c r="AG29" i="23"/>
  <c r="AF29" i="23"/>
  <c r="AB29" i="23"/>
  <c r="X29" i="23"/>
  <c r="W29" i="23"/>
  <c r="S29" i="23"/>
  <c r="O29" i="23"/>
  <c r="N29" i="23"/>
  <c r="F29" i="23"/>
  <c r="E29" i="23"/>
  <c r="C29" i="23"/>
  <c r="B29" i="23"/>
  <c r="A29" i="23"/>
  <c r="AQ28" i="23"/>
  <c r="AP28" i="23"/>
  <c r="AO28" i="23"/>
  <c r="AN28" i="23"/>
  <c r="AM28" i="23"/>
  <c r="AK28" i="23"/>
  <c r="AG28" i="23"/>
  <c r="AF28" i="23"/>
  <c r="AB28" i="23"/>
  <c r="X28" i="23"/>
  <c r="W28" i="23"/>
  <c r="S28" i="23"/>
  <c r="O28" i="23"/>
  <c r="N28" i="23"/>
  <c r="F28" i="23"/>
  <c r="E28" i="23"/>
  <c r="C28" i="23"/>
  <c r="B28" i="23"/>
  <c r="A28" i="23"/>
  <c r="AQ27" i="23"/>
  <c r="AP27" i="23"/>
  <c r="AO27" i="23"/>
  <c r="AN27" i="23"/>
  <c r="AM27" i="23"/>
  <c r="AK27" i="23"/>
  <c r="AG27" i="23"/>
  <c r="AF27" i="23"/>
  <c r="AB27" i="23"/>
  <c r="X27" i="23"/>
  <c r="W27" i="23"/>
  <c r="S27" i="23"/>
  <c r="O27" i="23"/>
  <c r="N27" i="23"/>
  <c r="F27" i="23"/>
  <c r="E27" i="23"/>
  <c r="C27" i="23"/>
  <c r="B27" i="23"/>
  <c r="A27" i="23"/>
  <c r="AQ26" i="23"/>
  <c r="AP26" i="23"/>
  <c r="AO26" i="23"/>
  <c r="AN26" i="23"/>
  <c r="AM26" i="23"/>
  <c r="AK26" i="23"/>
  <c r="AG26" i="23"/>
  <c r="AF26" i="23"/>
  <c r="AE26" i="23"/>
  <c r="AD26" i="23"/>
  <c r="AB26" i="23"/>
  <c r="X26" i="23"/>
  <c r="W26" i="23"/>
  <c r="V26" i="23"/>
  <c r="U26" i="23"/>
  <c r="S26" i="23"/>
  <c r="O26" i="23"/>
  <c r="N26" i="23"/>
  <c r="M26" i="23"/>
  <c r="L26" i="23"/>
  <c r="F26" i="23"/>
  <c r="E26" i="23"/>
  <c r="C26" i="23"/>
  <c r="B26" i="23"/>
  <c r="A26" i="23"/>
  <c r="AQ25" i="23"/>
  <c r="AP25" i="23"/>
  <c r="AO25" i="23"/>
  <c r="AN25" i="23"/>
  <c r="AM25" i="23"/>
  <c r="AK25" i="23"/>
  <c r="AG25" i="23"/>
  <c r="AF25" i="23"/>
  <c r="AE25" i="23"/>
  <c r="AD25" i="23"/>
  <c r="AB25" i="23"/>
  <c r="X25" i="23"/>
  <c r="W25" i="23"/>
  <c r="V25" i="23"/>
  <c r="U25" i="23"/>
  <c r="S25" i="23"/>
  <c r="O25" i="23"/>
  <c r="N25" i="23"/>
  <c r="M25" i="23"/>
  <c r="L25" i="23"/>
  <c r="F25" i="23"/>
  <c r="E25" i="23"/>
  <c r="C25" i="23"/>
  <c r="B25" i="23"/>
  <c r="A25" i="23"/>
  <c r="AQ24" i="23"/>
  <c r="AP24" i="23"/>
  <c r="AO24" i="23"/>
  <c r="AN24" i="23"/>
  <c r="AM24" i="23"/>
  <c r="AK24" i="23"/>
  <c r="AG24" i="23"/>
  <c r="AF24" i="23"/>
  <c r="AE24" i="23"/>
  <c r="AD24" i="23"/>
  <c r="AB24" i="23"/>
  <c r="X24" i="23"/>
  <c r="W24" i="23"/>
  <c r="V24" i="23"/>
  <c r="U24" i="23"/>
  <c r="S24" i="23"/>
  <c r="O24" i="23"/>
  <c r="N24" i="23"/>
  <c r="M24" i="23"/>
  <c r="L24" i="23"/>
  <c r="F24" i="23"/>
  <c r="E24" i="23"/>
  <c r="C24" i="23"/>
  <c r="B24" i="23"/>
  <c r="A24" i="23"/>
  <c r="AQ23" i="23"/>
  <c r="AP23" i="23"/>
  <c r="AO23" i="23"/>
  <c r="AN23" i="23"/>
  <c r="AM23" i="23"/>
  <c r="AK23" i="23"/>
  <c r="AB23" i="23"/>
  <c r="S23" i="23"/>
  <c r="A23" i="23"/>
  <c r="AQ22" i="23"/>
  <c r="AP22" i="23"/>
  <c r="AO22" i="23"/>
  <c r="AN22" i="23"/>
  <c r="AM22" i="23"/>
  <c r="AK22" i="23"/>
  <c r="AG22" i="23"/>
  <c r="AF22" i="23"/>
  <c r="AB22" i="23"/>
  <c r="X22" i="23"/>
  <c r="W22" i="23"/>
  <c r="S22" i="23"/>
  <c r="O22" i="23"/>
  <c r="N22" i="23"/>
  <c r="F22" i="23"/>
  <c r="E22" i="23"/>
  <c r="C22" i="23"/>
  <c r="B22" i="23"/>
  <c r="A22" i="23"/>
  <c r="AQ21" i="23"/>
  <c r="AP21" i="23"/>
  <c r="AO21" i="23"/>
  <c r="AN21" i="23"/>
  <c r="AM21" i="23"/>
  <c r="AK21" i="23"/>
  <c r="AG21" i="23"/>
  <c r="AF21" i="23"/>
  <c r="AB21" i="23"/>
  <c r="X21" i="23"/>
  <c r="W21" i="23"/>
  <c r="S21" i="23"/>
  <c r="O21" i="23"/>
  <c r="N21" i="23"/>
  <c r="F21" i="23"/>
  <c r="E21" i="23"/>
  <c r="C21" i="23"/>
  <c r="B21" i="23"/>
  <c r="A21" i="23"/>
  <c r="AQ20" i="23"/>
  <c r="AP20" i="23"/>
  <c r="AO20" i="23"/>
  <c r="AN20" i="23"/>
  <c r="AM20" i="23"/>
  <c r="AK20" i="23"/>
  <c r="AG20" i="23"/>
  <c r="AF20" i="23"/>
  <c r="AE20" i="23"/>
  <c r="AD20" i="23"/>
  <c r="AB20" i="23"/>
  <c r="X20" i="23"/>
  <c r="W20" i="23"/>
  <c r="V20" i="23"/>
  <c r="U20" i="23"/>
  <c r="S20" i="23"/>
  <c r="O20" i="23"/>
  <c r="N20" i="23"/>
  <c r="M20" i="23"/>
  <c r="L20" i="23"/>
  <c r="F20" i="23"/>
  <c r="E20" i="23"/>
  <c r="C20" i="23"/>
  <c r="B20" i="23"/>
  <c r="A20" i="23"/>
  <c r="AQ19" i="23"/>
  <c r="AP19" i="23"/>
  <c r="AO19" i="23"/>
  <c r="AN19" i="23"/>
  <c r="AM19" i="23"/>
  <c r="AK19" i="23"/>
  <c r="AB19" i="23"/>
  <c r="S19" i="23"/>
  <c r="A19" i="23"/>
  <c r="AQ18" i="23"/>
  <c r="AP18" i="23"/>
  <c r="AO18" i="23"/>
  <c r="AN18" i="23"/>
  <c r="AM18" i="23"/>
  <c r="AK18" i="23"/>
  <c r="AG18" i="23"/>
  <c r="AF18" i="23"/>
  <c r="AB18" i="23"/>
  <c r="X18" i="23"/>
  <c r="W18" i="23"/>
  <c r="S18" i="23"/>
  <c r="O18" i="23"/>
  <c r="N18" i="23"/>
  <c r="F18" i="23"/>
  <c r="E18" i="23"/>
  <c r="C18" i="23"/>
  <c r="B18" i="23"/>
  <c r="A18" i="23"/>
  <c r="AQ17" i="23"/>
  <c r="AP17" i="23"/>
  <c r="AO17" i="23"/>
  <c r="AN17" i="23"/>
  <c r="AM17" i="23"/>
  <c r="AK17" i="23"/>
  <c r="AG17" i="23"/>
  <c r="AF17" i="23"/>
  <c r="AB17" i="23"/>
  <c r="X17" i="23"/>
  <c r="W17" i="23"/>
  <c r="S17" i="23"/>
  <c r="O17" i="23"/>
  <c r="N17" i="23"/>
  <c r="F17" i="23"/>
  <c r="E17" i="23"/>
  <c r="C17" i="23"/>
  <c r="B17" i="23"/>
  <c r="A17" i="23"/>
  <c r="AQ16" i="23"/>
  <c r="AP16" i="23"/>
  <c r="AO16" i="23"/>
  <c r="AN16" i="23"/>
  <c r="AM16" i="23"/>
  <c r="AK16" i="23"/>
  <c r="AG16" i="23"/>
  <c r="AF16" i="23"/>
  <c r="AB16" i="23"/>
  <c r="X16" i="23"/>
  <c r="W16" i="23"/>
  <c r="S16" i="23"/>
  <c r="O16" i="23"/>
  <c r="N16" i="23"/>
  <c r="F16" i="23"/>
  <c r="E16" i="23"/>
  <c r="C16" i="23"/>
  <c r="B16" i="23"/>
  <c r="A16" i="23"/>
  <c r="AQ15" i="23"/>
  <c r="AP15" i="23"/>
  <c r="AO15" i="23"/>
  <c r="AN15" i="23"/>
  <c r="AM15" i="23"/>
  <c r="AK15" i="23"/>
  <c r="AG15" i="23"/>
  <c r="AF15" i="23"/>
  <c r="AB15" i="23"/>
  <c r="X15" i="23"/>
  <c r="W15" i="23"/>
  <c r="S15" i="23"/>
  <c r="O15" i="23"/>
  <c r="N15" i="23"/>
  <c r="F15" i="23"/>
  <c r="E15" i="23"/>
  <c r="C15" i="23"/>
  <c r="B15" i="23"/>
  <c r="A15" i="23"/>
  <c r="AQ14" i="23"/>
  <c r="AP14" i="23"/>
  <c r="AO14" i="23"/>
  <c r="AN14" i="23"/>
  <c r="AM14" i="23"/>
  <c r="AK14" i="23"/>
  <c r="AG14" i="23"/>
  <c r="AF14" i="23"/>
  <c r="AE14" i="23"/>
  <c r="AD14" i="23"/>
  <c r="AB14" i="23"/>
  <c r="X14" i="23"/>
  <c r="W14" i="23"/>
  <c r="V14" i="23"/>
  <c r="U14" i="23"/>
  <c r="S14" i="23"/>
  <c r="O14" i="23"/>
  <c r="N14" i="23"/>
  <c r="M14" i="23"/>
  <c r="L14" i="23"/>
  <c r="F14" i="23"/>
  <c r="E14" i="23"/>
  <c r="A14" i="23"/>
  <c r="A13" i="23"/>
  <c r="AN12" i="23"/>
  <c r="AM12" i="23"/>
  <c r="AF12" i="23"/>
  <c r="AE12" i="23"/>
  <c r="AD12" i="23"/>
  <c r="W12" i="23"/>
  <c r="V12" i="23"/>
  <c r="U12" i="23"/>
  <c r="N12" i="23"/>
  <c r="M12" i="23"/>
  <c r="L12" i="23"/>
  <c r="E12" i="23"/>
  <c r="A12" i="23"/>
  <c r="AD10" i="23"/>
  <c r="X10" i="23"/>
  <c r="U10" i="23"/>
  <c r="O10" i="23"/>
  <c r="AG9" i="23"/>
  <c r="AE9" i="23"/>
  <c r="AD9" i="23"/>
  <c r="X9" i="23"/>
  <c r="V9" i="23"/>
  <c r="U9" i="23"/>
  <c r="C8" i="23"/>
  <c r="AI7" i="23"/>
  <c r="Z7" i="23"/>
  <c r="Q7" i="23"/>
  <c r="H7" i="23"/>
  <c r="C7" i="23"/>
  <c r="AI6" i="23"/>
  <c r="AG6" i="23"/>
  <c r="AF6" i="23"/>
  <c r="Z6" i="23"/>
  <c r="X6" i="23"/>
  <c r="W6" i="23"/>
  <c r="Q6" i="23"/>
  <c r="O6" i="23"/>
  <c r="N6" i="23"/>
  <c r="H6" i="23"/>
  <c r="F6" i="23"/>
  <c r="E6" i="23"/>
  <c r="C6" i="23"/>
  <c r="AI5" i="23"/>
  <c r="AG5" i="23"/>
  <c r="Z5" i="23"/>
  <c r="X5" i="23"/>
  <c r="W5" i="23"/>
  <c r="Q5" i="23"/>
  <c r="O5" i="23"/>
  <c r="H5" i="23"/>
  <c r="F5" i="23"/>
  <c r="C5" i="23"/>
  <c r="AI4" i="23"/>
  <c r="AG4" i="23"/>
  <c r="AE4" i="23"/>
  <c r="Z4" i="23"/>
  <c r="X4" i="23"/>
  <c r="W4" i="23"/>
  <c r="V4" i="23"/>
  <c r="Q4" i="23"/>
  <c r="O4" i="23"/>
  <c r="N4" i="23"/>
  <c r="M4" i="23"/>
  <c r="H4" i="23"/>
  <c r="F4" i="23"/>
  <c r="C4" i="23"/>
  <c r="C3" i="23"/>
  <c r="B1" i="23"/>
  <c r="C352" i="21"/>
  <c r="V348" i="21"/>
  <c r="U348" i="21"/>
  <c r="T348" i="21"/>
  <c r="R348" i="21"/>
  <c r="Q348" i="21"/>
  <c r="P348" i="21"/>
  <c r="N348" i="21"/>
  <c r="K348" i="21"/>
  <c r="J348" i="21"/>
  <c r="I348" i="21"/>
  <c r="H348" i="21"/>
  <c r="G348" i="21"/>
  <c r="E348" i="21"/>
  <c r="K347" i="21"/>
  <c r="J347" i="21"/>
  <c r="V346" i="21"/>
  <c r="U346" i="21"/>
  <c r="T346" i="21"/>
  <c r="R346" i="21"/>
  <c r="Q346" i="21"/>
  <c r="K346" i="21"/>
  <c r="J346" i="21"/>
  <c r="I346" i="21"/>
  <c r="H346" i="21"/>
  <c r="U345" i="21"/>
  <c r="T345" i="21"/>
  <c r="U344" i="21"/>
  <c r="T344" i="21"/>
  <c r="Q344" i="21"/>
  <c r="P344" i="21"/>
  <c r="H344" i="21"/>
  <c r="G344" i="21"/>
  <c r="U343" i="21"/>
  <c r="T343" i="21"/>
  <c r="Q343" i="21"/>
  <c r="P343" i="21"/>
  <c r="H343" i="21"/>
  <c r="G343" i="21"/>
  <c r="U342" i="21"/>
  <c r="T342" i="21"/>
  <c r="Q342" i="21"/>
  <c r="P342" i="21"/>
  <c r="H342" i="21"/>
  <c r="G342" i="21"/>
  <c r="U341" i="21"/>
  <c r="T341" i="21"/>
  <c r="Q341" i="21"/>
  <c r="P341" i="21"/>
  <c r="H341" i="21"/>
  <c r="G341" i="21"/>
  <c r="U340" i="21"/>
  <c r="T340" i="21"/>
  <c r="Q340" i="21"/>
  <c r="P340" i="21"/>
  <c r="H340" i="21"/>
  <c r="G340" i="21"/>
  <c r="U339" i="21"/>
  <c r="T339" i="21"/>
  <c r="Q339" i="21"/>
  <c r="P339" i="21"/>
  <c r="H339" i="21"/>
  <c r="G339" i="21"/>
  <c r="U338" i="21"/>
  <c r="T338" i="21"/>
  <c r="Q338" i="21"/>
  <c r="P338" i="21"/>
  <c r="H338" i="21"/>
  <c r="G338" i="21"/>
  <c r="U337" i="21"/>
  <c r="T337" i="21"/>
  <c r="Q337" i="21"/>
  <c r="P337" i="21"/>
  <c r="H337" i="21"/>
  <c r="G337" i="21"/>
  <c r="U336" i="21"/>
  <c r="T336" i="21"/>
  <c r="Q336" i="21"/>
  <c r="P336" i="21"/>
  <c r="H336" i="21"/>
  <c r="G336" i="21"/>
  <c r="U335" i="21"/>
  <c r="T335" i="21"/>
  <c r="Q335" i="21"/>
  <c r="P335" i="21"/>
  <c r="H335" i="21"/>
  <c r="G335" i="21"/>
  <c r="V334" i="21"/>
  <c r="U334" i="21"/>
  <c r="T334" i="21"/>
  <c r="R334" i="21"/>
  <c r="Q334" i="21"/>
  <c r="P334" i="21"/>
  <c r="K334" i="21"/>
  <c r="J334" i="21"/>
  <c r="I334" i="21"/>
  <c r="H334" i="21"/>
  <c r="G334" i="21"/>
  <c r="U333" i="21"/>
  <c r="T333" i="21"/>
  <c r="Q333" i="21"/>
  <c r="P333" i="21"/>
  <c r="H333" i="21"/>
  <c r="G333" i="21"/>
  <c r="U332" i="21"/>
  <c r="T332" i="21"/>
  <c r="Q332" i="21"/>
  <c r="P332" i="21"/>
  <c r="H332" i="21"/>
  <c r="G332" i="21"/>
  <c r="U331" i="21"/>
  <c r="T331" i="21"/>
  <c r="Q331" i="21"/>
  <c r="P331" i="21"/>
  <c r="H331" i="21"/>
  <c r="G331" i="21"/>
  <c r="U330" i="21"/>
  <c r="T330" i="21"/>
  <c r="Q330" i="21"/>
  <c r="P330" i="21"/>
  <c r="H330" i="21"/>
  <c r="G330" i="21"/>
  <c r="U329" i="21"/>
  <c r="T329" i="21"/>
  <c r="Q329" i="21"/>
  <c r="P329" i="21"/>
  <c r="H329" i="21"/>
  <c r="G329" i="21"/>
  <c r="U328" i="21"/>
  <c r="T328" i="21"/>
  <c r="Q328" i="21"/>
  <c r="P328" i="21"/>
  <c r="H328" i="21"/>
  <c r="G328" i="21"/>
  <c r="U327" i="21"/>
  <c r="T327" i="21"/>
  <c r="Q327" i="21"/>
  <c r="P327" i="21"/>
  <c r="H327" i="21"/>
  <c r="G327" i="21"/>
  <c r="U326" i="21"/>
  <c r="T326" i="21"/>
  <c r="Q326" i="21"/>
  <c r="P326" i="21"/>
  <c r="H326" i="21"/>
  <c r="G326" i="21"/>
  <c r="U325" i="21"/>
  <c r="T325" i="21"/>
  <c r="Q325" i="21"/>
  <c r="P325" i="21"/>
  <c r="H325" i="21"/>
  <c r="G325" i="21"/>
  <c r="U324" i="21"/>
  <c r="T324" i="21"/>
  <c r="Q324" i="21"/>
  <c r="P324" i="21"/>
  <c r="H324" i="21"/>
  <c r="G324" i="21"/>
  <c r="V323" i="21"/>
  <c r="U323" i="21"/>
  <c r="T323" i="21"/>
  <c r="R323" i="21"/>
  <c r="Q323" i="21"/>
  <c r="P323" i="21"/>
  <c r="K323" i="21"/>
  <c r="J323" i="21"/>
  <c r="I323" i="21"/>
  <c r="H323" i="21"/>
  <c r="G323" i="21"/>
  <c r="U322" i="21"/>
  <c r="T322" i="21"/>
  <c r="Q322" i="21"/>
  <c r="P322" i="21"/>
  <c r="H322" i="21"/>
  <c r="G322" i="21"/>
  <c r="U321" i="21"/>
  <c r="T321" i="21"/>
  <c r="Q321" i="21"/>
  <c r="P321" i="21"/>
  <c r="H321" i="21"/>
  <c r="G321" i="21"/>
  <c r="U320" i="21"/>
  <c r="T320" i="21"/>
  <c r="Q320" i="21"/>
  <c r="P320" i="21"/>
  <c r="H320" i="21"/>
  <c r="G320" i="21"/>
  <c r="U319" i="21"/>
  <c r="T319" i="21"/>
  <c r="Q319" i="21"/>
  <c r="P319" i="21"/>
  <c r="H319" i="21"/>
  <c r="G319" i="21"/>
  <c r="U318" i="21"/>
  <c r="T318" i="21"/>
  <c r="Q318" i="21"/>
  <c r="P318" i="21"/>
  <c r="H318" i="21"/>
  <c r="G318" i="21"/>
  <c r="U317" i="21"/>
  <c r="T317" i="21"/>
  <c r="Q317" i="21"/>
  <c r="P317" i="21"/>
  <c r="H317" i="21"/>
  <c r="G317" i="21"/>
  <c r="U316" i="21"/>
  <c r="T316" i="21"/>
  <c r="Q316" i="21"/>
  <c r="P316" i="21"/>
  <c r="H316" i="21"/>
  <c r="G316" i="21"/>
  <c r="U315" i="21"/>
  <c r="T315" i="21"/>
  <c r="Q315" i="21"/>
  <c r="P315" i="21"/>
  <c r="H315" i="21"/>
  <c r="G315" i="21"/>
  <c r="U314" i="21"/>
  <c r="T314" i="21"/>
  <c r="Q314" i="21"/>
  <c r="P314" i="21"/>
  <c r="H314" i="21"/>
  <c r="G314" i="21"/>
  <c r="U313" i="21"/>
  <c r="T313" i="21"/>
  <c r="Q313" i="21"/>
  <c r="P313" i="21"/>
  <c r="H313" i="21"/>
  <c r="G313" i="21"/>
  <c r="V312" i="21"/>
  <c r="U312" i="21"/>
  <c r="T312" i="21"/>
  <c r="R312" i="21"/>
  <c r="Q312" i="21"/>
  <c r="P312" i="21"/>
  <c r="K312" i="21"/>
  <c r="J312" i="21"/>
  <c r="I312" i="21"/>
  <c r="H312" i="21"/>
  <c r="G312" i="21"/>
  <c r="U311" i="21"/>
  <c r="T311" i="21"/>
  <c r="Q311" i="21"/>
  <c r="P311" i="21"/>
  <c r="H311" i="21"/>
  <c r="G311" i="21"/>
  <c r="U310" i="21"/>
  <c r="T310" i="21"/>
  <c r="Q310" i="21"/>
  <c r="P310" i="21"/>
  <c r="H310" i="21"/>
  <c r="G310" i="21"/>
  <c r="U309" i="21"/>
  <c r="T309" i="21"/>
  <c r="Q309" i="21"/>
  <c r="P309" i="21"/>
  <c r="H309" i="21"/>
  <c r="G309" i="21"/>
  <c r="U308" i="21"/>
  <c r="T308" i="21"/>
  <c r="Q308" i="21"/>
  <c r="P308" i="21"/>
  <c r="H308" i="21"/>
  <c r="G308" i="21"/>
  <c r="U307" i="21"/>
  <c r="T307" i="21"/>
  <c r="Q307" i="21"/>
  <c r="P307" i="21"/>
  <c r="H307" i="21"/>
  <c r="G307" i="21"/>
  <c r="U306" i="21"/>
  <c r="T306" i="21"/>
  <c r="Q306" i="21"/>
  <c r="P306" i="21"/>
  <c r="H306" i="21"/>
  <c r="G306" i="21"/>
  <c r="U305" i="21"/>
  <c r="T305" i="21"/>
  <c r="Q305" i="21"/>
  <c r="P305" i="21"/>
  <c r="H305" i="21"/>
  <c r="G305" i="21"/>
  <c r="U304" i="21"/>
  <c r="T304" i="21"/>
  <c r="Q304" i="21"/>
  <c r="P304" i="21"/>
  <c r="H304" i="21"/>
  <c r="G304" i="21"/>
  <c r="U303" i="21"/>
  <c r="T303" i="21"/>
  <c r="Q303" i="21"/>
  <c r="P303" i="21"/>
  <c r="H303" i="21"/>
  <c r="G303" i="21"/>
  <c r="U302" i="21"/>
  <c r="T302" i="21"/>
  <c r="Q302" i="21"/>
  <c r="P302" i="21"/>
  <c r="H302" i="21"/>
  <c r="G302" i="21"/>
  <c r="V301" i="21"/>
  <c r="U301" i="21"/>
  <c r="T301" i="21"/>
  <c r="R301" i="21"/>
  <c r="Q301" i="21"/>
  <c r="P301" i="21"/>
  <c r="K301" i="21"/>
  <c r="J301" i="21"/>
  <c r="I301" i="21"/>
  <c r="H301" i="21"/>
  <c r="G301" i="21"/>
  <c r="U300" i="21"/>
  <c r="T300" i="21"/>
  <c r="Q300" i="21"/>
  <c r="P300" i="21"/>
  <c r="H300" i="21"/>
  <c r="G300" i="21"/>
  <c r="U299" i="21"/>
  <c r="T299" i="21"/>
  <c r="Q299" i="21"/>
  <c r="P299" i="21"/>
  <c r="H299" i="21"/>
  <c r="G299" i="21"/>
  <c r="U298" i="21"/>
  <c r="T298" i="21"/>
  <c r="Q298" i="21"/>
  <c r="P298" i="21"/>
  <c r="H298" i="21"/>
  <c r="G298" i="21"/>
  <c r="U297" i="21"/>
  <c r="T297" i="21"/>
  <c r="Q297" i="21"/>
  <c r="P297" i="21"/>
  <c r="H297" i="21"/>
  <c r="G297" i="21"/>
  <c r="U296" i="21"/>
  <c r="T296" i="21"/>
  <c r="Q296" i="21"/>
  <c r="P296" i="21"/>
  <c r="H296" i="21"/>
  <c r="G296" i="21"/>
  <c r="U295" i="21"/>
  <c r="T295" i="21"/>
  <c r="Q295" i="21"/>
  <c r="P295" i="21"/>
  <c r="H295" i="21"/>
  <c r="G295" i="21"/>
  <c r="U294" i="21"/>
  <c r="T294" i="21"/>
  <c r="Q294" i="21"/>
  <c r="P294" i="21"/>
  <c r="H294" i="21"/>
  <c r="G294" i="21"/>
  <c r="U293" i="21"/>
  <c r="T293" i="21"/>
  <c r="Q293" i="21"/>
  <c r="P293" i="21"/>
  <c r="H293" i="21"/>
  <c r="G293" i="21"/>
  <c r="U292" i="21"/>
  <c r="T292" i="21"/>
  <c r="Q292" i="21"/>
  <c r="P292" i="21"/>
  <c r="H292" i="21"/>
  <c r="G292" i="21"/>
  <c r="U291" i="21"/>
  <c r="T291" i="21"/>
  <c r="Q291" i="21"/>
  <c r="P291" i="21"/>
  <c r="H291" i="21"/>
  <c r="G291" i="21"/>
  <c r="V290" i="21"/>
  <c r="U290" i="21"/>
  <c r="T290" i="21"/>
  <c r="R290" i="21"/>
  <c r="Q290" i="21"/>
  <c r="P290" i="21"/>
  <c r="K290" i="21"/>
  <c r="J290" i="21"/>
  <c r="I290" i="21"/>
  <c r="H290" i="21"/>
  <c r="G290" i="21"/>
  <c r="U289" i="21"/>
  <c r="T289" i="21"/>
  <c r="Q289" i="21"/>
  <c r="P289" i="21"/>
  <c r="H289" i="21"/>
  <c r="G289" i="21"/>
  <c r="U288" i="21"/>
  <c r="T288" i="21"/>
  <c r="Q288" i="21"/>
  <c r="P288" i="21"/>
  <c r="H288" i="21"/>
  <c r="G288" i="21"/>
  <c r="U287" i="21"/>
  <c r="T287" i="21"/>
  <c r="Q287" i="21"/>
  <c r="P287" i="21"/>
  <c r="H287" i="21"/>
  <c r="G287" i="21"/>
  <c r="U286" i="21"/>
  <c r="T286" i="21"/>
  <c r="Q286" i="21"/>
  <c r="P286" i="21"/>
  <c r="H286" i="21"/>
  <c r="G286" i="21"/>
  <c r="U285" i="21"/>
  <c r="T285" i="21"/>
  <c r="Q285" i="21"/>
  <c r="P285" i="21"/>
  <c r="H285" i="21"/>
  <c r="G285" i="21"/>
  <c r="U284" i="21"/>
  <c r="T284" i="21"/>
  <c r="Q284" i="21"/>
  <c r="P284" i="21"/>
  <c r="H284" i="21"/>
  <c r="G284" i="21"/>
  <c r="U283" i="21"/>
  <c r="T283" i="21"/>
  <c r="Q283" i="21"/>
  <c r="P283" i="21"/>
  <c r="H283" i="21"/>
  <c r="G283" i="21"/>
  <c r="U282" i="21"/>
  <c r="T282" i="21"/>
  <c r="Q282" i="21"/>
  <c r="P282" i="21"/>
  <c r="H282" i="21"/>
  <c r="G282" i="21"/>
  <c r="U281" i="21"/>
  <c r="T281" i="21"/>
  <c r="Q281" i="21"/>
  <c r="P281" i="21"/>
  <c r="H281" i="21"/>
  <c r="G281" i="21"/>
  <c r="U280" i="21"/>
  <c r="T280" i="21"/>
  <c r="Q280" i="21"/>
  <c r="P280" i="21"/>
  <c r="H280" i="21"/>
  <c r="G280" i="21"/>
  <c r="V279" i="21"/>
  <c r="U279" i="21"/>
  <c r="T279" i="21"/>
  <c r="R279" i="21"/>
  <c r="Q279" i="21"/>
  <c r="P279" i="21"/>
  <c r="K279" i="21"/>
  <c r="J279" i="21"/>
  <c r="I279" i="21"/>
  <c r="H279" i="21"/>
  <c r="G279" i="21"/>
  <c r="U278" i="21"/>
  <c r="T278" i="21"/>
  <c r="Q278" i="21"/>
  <c r="P278" i="21"/>
  <c r="H278" i="21"/>
  <c r="G278" i="21"/>
  <c r="U277" i="21"/>
  <c r="T277" i="21"/>
  <c r="Q277" i="21"/>
  <c r="P277" i="21"/>
  <c r="H277" i="21"/>
  <c r="G277" i="21"/>
  <c r="U276" i="21"/>
  <c r="T276" i="21"/>
  <c r="Q276" i="21"/>
  <c r="P276" i="21"/>
  <c r="H276" i="21"/>
  <c r="G276" i="21"/>
  <c r="U275" i="21"/>
  <c r="T275" i="21"/>
  <c r="Q275" i="21"/>
  <c r="P275" i="21"/>
  <c r="H275" i="21"/>
  <c r="G275" i="21"/>
  <c r="U274" i="21"/>
  <c r="T274" i="21"/>
  <c r="Q274" i="21"/>
  <c r="P274" i="21"/>
  <c r="H274" i="21"/>
  <c r="G274" i="21"/>
  <c r="U273" i="21"/>
  <c r="T273" i="21"/>
  <c r="Q273" i="21"/>
  <c r="P273" i="21"/>
  <c r="H273" i="21"/>
  <c r="G273" i="21"/>
  <c r="U272" i="21"/>
  <c r="T272" i="21"/>
  <c r="Q272" i="21"/>
  <c r="P272" i="21"/>
  <c r="H272" i="21"/>
  <c r="G272" i="21"/>
  <c r="U271" i="21"/>
  <c r="T271" i="21"/>
  <c r="Q271" i="21"/>
  <c r="P271" i="21"/>
  <c r="H271" i="21"/>
  <c r="G271" i="21"/>
  <c r="U270" i="21"/>
  <c r="T270" i="21"/>
  <c r="Q270" i="21"/>
  <c r="P270" i="21"/>
  <c r="H270" i="21"/>
  <c r="G270" i="21"/>
  <c r="U269" i="21"/>
  <c r="T269" i="21"/>
  <c r="Q269" i="21"/>
  <c r="P269" i="21"/>
  <c r="H269" i="21"/>
  <c r="G269" i="21"/>
  <c r="V268" i="21"/>
  <c r="U268" i="21"/>
  <c r="T268" i="21"/>
  <c r="R268" i="21"/>
  <c r="Q268" i="21"/>
  <c r="P268" i="21"/>
  <c r="K268" i="21"/>
  <c r="J268" i="21"/>
  <c r="I268" i="21"/>
  <c r="H268" i="21"/>
  <c r="G268" i="21"/>
  <c r="U267" i="21"/>
  <c r="T267" i="21"/>
  <c r="Q267" i="21"/>
  <c r="P267" i="21"/>
  <c r="H267" i="21"/>
  <c r="G267" i="21"/>
  <c r="U266" i="21"/>
  <c r="T266" i="21"/>
  <c r="Q266" i="21"/>
  <c r="P266" i="21"/>
  <c r="H266" i="21"/>
  <c r="G266" i="21"/>
  <c r="U265" i="21"/>
  <c r="T265" i="21"/>
  <c r="Q265" i="21"/>
  <c r="P265" i="21"/>
  <c r="H265" i="21"/>
  <c r="G265" i="21"/>
  <c r="U264" i="21"/>
  <c r="T264" i="21"/>
  <c r="Q264" i="21"/>
  <c r="P264" i="21"/>
  <c r="H264" i="21"/>
  <c r="G264" i="21"/>
  <c r="U263" i="21"/>
  <c r="T263" i="21"/>
  <c r="Q263" i="21"/>
  <c r="P263" i="21"/>
  <c r="H263" i="21"/>
  <c r="G263" i="21"/>
  <c r="U262" i="21"/>
  <c r="T262" i="21"/>
  <c r="Q262" i="21"/>
  <c r="P262" i="21"/>
  <c r="H262" i="21"/>
  <c r="G262" i="21"/>
  <c r="U261" i="21"/>
  <c r="T261" i="21"/>
  <c r="Q261" i="21"/>
  <c r="P261" i="21"/>
  <c r="H261" i="21"/>
  <c r="G261" i="21"/>
  <c r="U260" i="21"/>
  <c r="T260" i="21"/>
  <c r="Q260" i="21"/>
  <c r="P260" i="21"/>
  <c r="H260" i="21"/>
  <c r="G260" i="21"/>
  <c r="U259" i="21"/>
  <c r="T259" i="21"/>
  <c r="Q259" i="21"/>
  <c r="P259" i="21"/>
  <c r="H259" i="21"/>
  <c r="G259" i="21"/>
  <c r="U258" i="21"/>
  <c r="T258" i="21"/>
  <c r="Q258" i="21"/>
  <c r="P258" i="21"/>
  <c r="H258" i="21"/>
  <c r="G258" i="21"/>
  <c r="V257" i="21"/>
  <c r="U257" i="21"/>
  <c r="T257" i="21"/>
  <c r="R257" i="21"/>
  <c r="Q257" i="21"/>
  <c r="P257" i="21"/>
  <c r="K257" i="21"/>
  <c r="J257" i="21"/>
  <c r="I257" i="21"/>
  <c r="H257" i="21"/>
  <c r="G257" i="21"/>
  <c r="U256" i="21"/>
  <c r="T256" i="21"/>
  <c r="Q256" i="21"/>
  <c r="P256" i="21"/>
  <c r="H256" i="21"/>
  <c r="G256" i="21"/>
  <c r="U255" i="21"/>
  <c r="T255" i="21"/>
  <c r="Q255" i="21"/>
  <c r="P255" i="21"/>
  <c r="H255" i="21"/>
  <c r="G255" i="21"/>
  <c r="U254" i="21"/>
  <c r="T254" i="21"/>
  <c r="Q254" i="21"/>
  <c r="P254" i="21"/>
  <c r="H254" i="21"/>
  <c r="G254" i="21"/>
  <c r="U253" i="21"/>
  <c r="T253" i="21"/>
  <c r="Q253" i="21"/>
  <c r="P253" i="21"/>
  <c r="H253" i="21"/>
  <c r="G253" i="21"/>
  <c r="U252" i="21"/>
  <c r="T252" i="21"/>
  <c r="Q252" i="21"/>
  <c r="P252" i="21"/>
  <c r="H252" i="21"/>
  <c r="G252" i="21"/>
  <c r="U251" i="21"/>
  <c r="T251" i="21"/>
  <c r="Q251" i="21"/>
  <c r="P251" i="21"/>
  <c r="H251" i="21"/>
  <c r="G251" i="21"/>
  <c r="U250" i="21"/>
  <c r="T250" i="21"/>
  <c r="Q250" i="21"/>
  <c r="P250" i="21"/>
  <c r="H250" i="21"/>
  <c r="G250" i="21"/>
  <c r="U249" i="21"/>
  <c r="T249" i="21"/>
  <c r="Q249" i="21"/>
  <c r="P249" i="21"/>
  <c r="H249" i="21"/>
  <c r="G249" i="21"/>
  <c r="U248" i="21"/>
  <c r="T248" i="21"/>
  <c r="Q248" i="21"/>
  <c r="P248" i="21"/>
  <c r="H248" i="21"/>
  <c r="G248" i="21"/>
  <c r="U247" i="21"/>
  <c r="T247" i="21"/>
  <c r="Q247" i="21"/>
  <c r="P247" i="21"/>
  <c r="H247" i="21"/>
  <c r="G247" i="21"/>
  <c r="V246" i="21"/>
  <c r="U246" i="21"/>
  <c r="T246" i="21"/>
  <c r="R246" i="21"/>
  <c r="Q246" i="21"/>
  <c r="P246" i="21"/>
  <c r="K246" i="21"/>
  <c r="J246" i="21"/>
  <c r="I246" i="21"/>
  <c r="H246" i="21"/>
  <c r="G246" i="21"/>
  <c r="V245" i="21"/>
  <c r="U245" i="21"/>
  <c r="T245" i="21"/>
  <c r="R245" i="21"/>
  <c r="Q245" i="21"/>
  <c r="P245" i="21"/>
  <c r="K245" i="21"/>
  <c r="J245" i="21"/>
  <c r="I245" i="21"/>
  <c r="H245" i="21"/>
  <c r="G245" i="21"/>
  <c r="U244" i="21"/>
  <c r="T244" i="21"/>
  <c r="Q244" i="21"/>
  <c r="P244" i="21"/>
  <c r="H244" i="21"/>
  <c r="G244" i="21"/>
  <c r="U243" i="21"/>
  <c r="T243" i="21"/>
  <c r="Q243" i="21"/>
  <c r="P243" i="21"/>
  <c r="H243" i="21"/>
  <c r="G243" i="21"/>
  <c r="U242" i="21"/>
  <c r="T242" i="21"/>
  <c r="Q242" i="21"/>
  <c r="P242" i="21"/>
  <c r="H242" i="21"/>
  <c r="G242" i="21"/>
  <c r="U241" i="21"/>
  <c r="T241" i="21"/>
  <c r="Q241" i="21"/>
  <c r="P241" i="21"/>
  <c r="H241" i="21"/>
  <c r="G241" i="21"/>
  <c r="U240" i="21"/>
  <c r="T240" i="21"/>
  <c r="Q240" i="21"/>
  <c r="P240" i="21"/>
  <c r="H240" i="21"/>
  <c r="G240" i="21"/>
  <c r="U239" i="21"/>
  <c r="T239" i="21"/>
  <c r="Q239" i="21"/>
  <c r="P239" i="21"/>
  <c r="H239" i="21"/>
  <c r="G239" i="21"/>
  <c r="U238" i="21"/>
  <c r="T238" i="21"/>
  <c r="Q238" i="21"/>
  <c r="P238" i="21"/>
  <c r="H238" i="21"/>
  <c r="G238" i="21"/>
  <c r="U237" i="21"/>
  <c r="T237" i="21"/>
  <c r="Q237" i="21"/>
  <c r="P237" i="21"/>
  <c r="H237" i="21"/>
  <c r="G237" i="21"/>
  <c r="U236" i="21"/>
  <c r="T236" i="21"/>
  <c r="Q236" i="21"/>
  <c r="P236" i="21"/>
  <c r="H236" i="21"/>
  <c r="G236" i="21"/>
  <c r="U235" i="21"/>
  <c r="T235" i="21"/>
  <c r="Q235" i="21"/>
  <c r="P235" i="21"/>
  <c r="H235" i="21"/>
  <c r="G235" i="21"/>
  <c r="V234" i="21"/>
  <c r="U234" i="21"/>
  <c r="T234" i="21"/>
  <c r="R234" i="21"/>
  <c r="Q234" i="21"/>
  <c r="P234" i="21"/>
  <c r="K234" i="21"/>
  <c r="J234" i="21"/>
  <c r="I234" i="21"/>
  <c r="H234" i="21"/>
  <c r="G234" i="21"/>
  <c r="U233" i="21"/>
  <c r="T233" i="21"/>
  <c r="Q233" i="21"/>
  <c r="P233" i="21"/>
  <c r="H233" i="21"/>
  <c r="G233" i="21"/>
  <c r="U232" i="21"/>
  <c r="T232" i="21"/>
  <c r="Q232" i="21"/>
  <c r="P232" i="21"/>
  <c r="H232" i="21"/>
  <c r="G232" i="21"/>
  <c r="U231" i="21"/>
  <c r="T231" i="21"/>
  <c r="Q231" i="21"/>
  <c r="P231" i="21"/>
  <c r="H231" i="21"/>
  <c r="G231" i="21"/>
  <c r="U230" i="21"/>
  <c r="T230" i="21"/>
  <c r="Q230" i="21"/>
  <c r="P230" i="21"/>
  <c r="H230" i="21"/>
  <c r="G230" i="21"/>
  <c r="U229" i="21"/>
  <c r="T229" i="21"/>
  <c r="Q229" i="21"/>
  <c r="P229" i="21"/>
  <c r="H229" i="21"/>
  <c r="G229" i="21"/>
  <c r="U228" i="21"/>
  <c r="T228" i="21"/>
  <c r="Q228" i="21"/>
  <c r="P228" i="21"/>
  <c r="H228" i="21"/>
  <c r="G228" i="21"/>
  <c r="U227" i="21"/>
  <c r="T227" i="21"/>
  <c r="Q227" i="21"/>
  <c r="P227" i="21"/>
  <c r="H227" i="21"/>
  <c r="G227" i="21"/>
  <c r="U226" i="21"/>
  <c r="T226" i="21"/>
  <c r="Q226" i="21"/>
  <c r="P226" i="21"/>
  <c r="H226" i="21"/>
  <c r="G226" i="21"/>
  <c r="U225" i="21"/>
  <c r="T225" i="21"/>
  <c r="Q225" i="21"/>
  <c r="P225" i="21"/>
  <c r="H225" i="21"/>
  <c r="G225" i="21"/>
  <c r="U224" i="21"/>
  <c r="T224" i="21"/>
  <c r="Q224" i="21"/>
  <c r="P224" i="21"/>
  <c r="H224" i="21"/>
  <c r="G224" i="21"/>
  <c r="V223" i="21"/>
  <c r="U223" i="21"/>
  <c r="T223" i="21"/>
  <c r="R223" i="21"/>
  <c r="Q223" i="21"/>
  <c r="P223" i="21"/>
  <c r="K223" i="21"/>
  <c r="J223" i="21"/>
  <c r="I223" i="21"/>
  <c r="H223" i="21"/>
  <c r="G223" i="21"/>
  <c r="U222" i="21"/>
  <c r="T222" i="21"/>
  <c r="Q222" i="21"/>
  <c r="P222" i="21"/>
  <c r="H222" i="21"/>
  <c r="G222" i="21"/>
  <c r="U221" i="21"/>
  <c r="T221" i="21"/>
  <c r="Q221" i="21"/>
  <c r="P221" i="21"/>
  <c r="H221" i="21"/>
  <c r="G221" i="21"/>
  <c r="U220" i="21"/>
  <c r="T220" i="21"/>
  <c r="Q220" i="21"/>
  <c r="P220" i="21"/>
  <c r="H220" i="21"/>
  <c r="G220" i="21"/>
  <c r="U219" i="21"/>
  <c r="T219" i="21"/>
  <c r="Q219" i="21"/>
  <c r="P219" i="21"/>
  <c r="H219" i="21"/>
  <c r="G219" i="21"/>
  <c r="U218" i="21"/>
  <c r="T218" i="21"/>
  <c r="Q218" i="21"/>
  <c r="P218" i="21"/>
  <c r="H218" i="21"/>
  <c r="G218" i="21"/>
  <c r="U217" i="21"/>
  <c r="T217" i="21"/>
  <c r="Q217" i="21"/>
  <c r="P217" i="21"/>
  <c r="H217" i="21"/>
  <c r="G217" i="21"/>
  <c r="U216" i="21"/>
  <c r="T216" i="21"/>
  <c r="Q216" i="21"/>
  <c r="P216" i="21"/>
  <c r="H216" i="21"/>
  <c r="G216" i="21"/>
  <c r="U215" i="21"/>
  <c r="T215" i="21"/>
  <c r="Q215" i="21"/>
  <c r="P215" i="21"/>
  <c r="H215" i="21"/>
  <c r="G215" i="21"/>
  <c r="U214" i="21"/>
  <c r="T214" i="21"/>
  <c r="Q214" i="21"/>
  <c r="P214" i="21"/>
  <c r="H214" i="21"/>
  <c r="G214" i="21"/>
  <c r="U213" i="21"/>
  <c r="T213" i="21"/>
  <c r="Q213" i="21"/>
  <c r="P213" i="21"/>
  <c r="H213" i="21"/>
  <c r="G213" i="21"/>
  <c r="V212" i="21"/>
  <c r="U212" i="21"/>
  <c r="T212" i="21"/>
  <c r="R212" i="21"/>
  <c r="Q212" i="21"/>
  <c r="P212" i="21"/>
  <c r="K212" i="21"/>
  <c r="J212" i="21"/>
  <c r="I212" i="21"/>
  <c r="H212" i="21"/>
  <c r="G212" i="21"/>
  <c r="U211" i="21"/>
  <c r="T211" i="21"/>
  <c r="Q211" i="21"/>
  <c r="P211" i="21"/>
  <c r="H211" i="21"/>
  <c r="G211" i="21"/>
  <c r="U210" i="21"/>
  <c r="T210" i="21"/>
  <c r="Q210" i="21"/>
  <c r="P210" i="21"/>
  <c r="H210" i="21"/>
  <c r="G210" i="21"/>
  <c r="U209" i="21"/>
  <c r="T209" i="21"/>
  <c r="Q209" i="21"/>
  <c r="P209" i="21"/>
  <c r="H209" i="21"/>
  <c r="G209" i="21"/>
  <c r="U208" i="21"/>
  <c r="T208" i="21"/>
  <c r="Q208" i="21"/>
  <c r="P208" i="21"/>
  <c r="H208" i="21"/>
  <c r="G208" i="21"/>
  <c r="U207" i="21"/>
  <c r="T207" i="21"/>
  <c r="Q207" i="21"/>
  <c r="P207" i="21"/>
  <c r="H207" i="21"/>
  <c r="G207" i="21"/>
  <c r="U206" i="21"/>
  <c r="T206" i="21"/>
  <c r="Q206" i="21"/>
  <c r="P206" i="21"/>
  <c r="H206" i="21"/>
  <c r="G206" i="21"/>
  <c r="U205" i="21"/>
  <c r="T205" i="21"/>
  <c r="Q205" i="21"/>
  <c r="P205" i="21"/>
  <c r="H205" i="21"/>
  <c r="G205" i="21"/>
  <c r="U204" i="21"/>
  <c r="T204" i="21"/>
  <c r="Q204" i="21"/>
  <c r="P204" i="21"/>
  <c r="H204" i="21"/>
  <c r="G204" i="21"/>
  <c r="U203" i="21"/>
  <c r="T203" i="21"/>
  <c r="Q203" i="21"/>
  <c r="P203" i="21"/>
  <c r="H203" i="21"/>
  <c r="G203" i="21"/>
  <c r="U202" i="21"/>
  <c r="T202" i="21"/>
  <c r="Q202" i="21"/>
  <c r="P202" i="21"/>
  <c r="H202" i="21"/>
  <c r="G202" i="21"/>
  <c r="V201" i="21"/>
  <c r="U201" i="21"/>
  <c r="T201" i="21"/>
  <c r="R201" i="21"/>
  <c r="Q201" i="21"/>
  <c r="P201" i="21"/>
  <c r="K201" i="21"/>
  <c r="J201" i="21"/>
  <c r="I201" i="21"/>
  <c r="H201" i="21"/>
  <c r="G201" i="21"/>
  <c r="U200" i="21"/>
  <c r="T200" i="21"/>
  <c r="Q200" i="21"/>
  <c r="P200" i="21"/>
  <c r="H200" i="21"/>
  <c r="G200" i="21"/>
  <c r="U199" i="21"/>
  <c r="T199" i="21"/>
  <c r="Q199" i="21"/>
  <c r="P199" i="21"/>
  <c r="H199" i="21"/>
  <c r="G199" i="21"/>
  <c r="U198" i="21"/>
  <c r="T198" i="21"/>
  <c r="Q198" i="21"/>
  <c r="P198" i="21"/>
  <c r="H198" i="21"/>
  <c r="G198" i="21"/>
  <c r="U197" i="21"/>
  <c r="T197" i="21"/>
  <c r="Q197" i="21"/>
  <c r="P197" i="21"/>
  <c r="H197" i="21"/>
  <c r="G197" i="21"/>
  <c r="U196" i="21"/>
  <c r="T196" i="21"/>
  <c r="Q196" i="21"/>
  <c r="P196" i="21"/>
  <c r="H196" i="21"/>
  <c r="G196" i="21"/>
  <c r="U195" i="21"/>
  <c r="T195" i="21"/>
  <c r="Q195" i="21"/>
  <c r="P195" i="21"/>
  <c r="H195" i="21"/>
  <c r="G195" i="21"/>
  <c r="U194" i="21"/>
  <c r="T194" i="21"/>
  <c r="Q194" i="21"/>
  <c r="P194" i="21"/>
  <c r="H194" i="21"/>
  <c r="G194" i="21"/>
  <c r="U193" i="21"/>
  <c r="T193" i="21"/>
  <c r="Q193" i="21"/>
  <c r="P193" i="21"/>
  <c r="H193" i="21"/>
  <c r="G193" i="21"/>
  <c r="U192" i="21"/>
  <c r="T192" i="21"/>
  <c r="Q192" i="21"/>
  <c r="P192" i="21"/>
  <c r="H192" i="21"/>
  <c r="G192" i="21"/>
  <c r="U191" i="21"/>
  <c r="T191" i="21"/>
  <c r="Q191" i="21"/>
  <c r="P191" i="21"/>
  <c r="H191" i="21"/>
  <c r="G191" i="21"/>
  <c r="V190" i="21"/>
  <c r="U190" i="21"/>
  <c r="T190" i="21"/>
  <c r="R190" i="21"/>
  <c r="Q190" i="21"/>
  <c r="P190" i="21"/>
  <c r="K190" i="21"/>
  <c r="J190" i="21"/>
  <c r="I190" i="21"/>
  <c r="H190" i="21"/>
  <c r="G190" i="21"/>
  <c r="V189" i="21"/>
  <c r="U189" i="21"/>
  <c r="T189" i="21"/>
  <c r="R189" i="21"/>
  <c r="Q189" i="21"/>
  <c r="P189" i="21"/>
  <c r="K189" i="21"/>
  <c r="J189" i="21"/>
  <c r="I189" i="21"/>
  <c r="H189" i="21"/>
  <c r="G189" i="21"/>
  <c r="V188" i="21"/>
  <c r="U188" i="21"/>
  <c r="T188" i="21"/>
  <c r="R188" i="21"/>
  <c r="Q188" i="21"/>
  <c r="P188" i="21"/>
  <c r="K188" i="21"/>
  <c r="J188" i="21"/>
  <c r="I188" i="21"/>
  <c r="H188" i="21"/>
  <c r="G188" i="21"/>
  <c r="K187" i="21"/>
  <c r="J187" i="21"/>
  <c r="K186" i="21"/>
  <c r="J186" i="21"/>
  <c r="U185" i="21"/>
  <c r="T185" i="21"/>
  <c r="Q185" i="21"/>
  <c r="P185" i="21"/>
  <c r="H185" i="21"/>
  <c r="G185" i="21"/>
  <c r="U184" i="21"/>
  <c r="T184" i="21"/>
  <c r="Q184" i="21"/>
  <c r="P184" i="21"/>
  <c r="H184" i="21"/>
  <c r="G184" i="21"/>
  <c r="U183" i="21"/>
  <c r="T183" i="21"/>
  <c r="Q183" i="21"/>
  <c r="P183" i="21"/>
  <c r="H183" i="21"/>
  <c r="G183" i="21"/>
  <c r="U182" i="21"/>
  <c r="T182" i="21"/>
  <c r="Q182" i="21"/>
  <c r="P182" i="21"/>
  <c r="H182" i="21"/>
  <c r="G182" i="21"/>
  <c r="U181" i="21"/>
  <c r="T181" i="21"/>
  <c r="Q181" i="21"/>
  <c r="P181" i="21"/>
  <c r="H181" i="21"/>
  <c r="G181" i="21"/>
  <c r="U180" i="21"/>
  <c r="T180" i="21"/>
  <c r="Q180" i="21"/>
  <c r="P180" i="21"/>
  <c r="H180" i="21"/>
  <c r="G180" i="21"/>
  <c r="U179" i="21"/>
  <c r="T179" i="21"/>
  <c r="Q179" i="21"/>
  <c r="P179" i="21"/>
  <c r="H179" i="21"/>
  <c r="G179" i="21"/>
  <c r="U178" i="21"/>
  <c r="T178" i="21"/>
  <c r="Q178" i="21"/>
  <c r="P178" i="21"/>
  <c r="H178" i="21"/>
  <c r="G178" i="21"/>
  <c r="U177" i="21"/>
  <c r="T177" i="21"/>
  <c r="Q177" i="21"/>
  <c r="P177" i="21"/>
  <c r="H177" i="21"/>
  <c r="G177" i="21"/>
  <c r="U176" i="21"/>
  <c r="T176" i="21"/>
  <c r="Q176" i="21"/>
  <c r="P176" i="21"/>
  <c r="H176" i="21"/>
  <c r="G176" i="21"/>
  <c r="U175" i="21"/>
  <c r="T175" i="21"/>
  <c r="Q175" i="21"/>
  <c r="P175" i="21"/>
  <c r="H175" i="21"/>
  <c r="G175" i="21"/>
  <c r="U174" i="21"/>
  <c r="T174" i="21"/>
  <c r="Q174" i="21"/>
  <c r="P174" i="21"/>
  <c r="H174" i="21"/>
  <c r="G174" i="21"/>
  <c r="U173" i="21"/>
  <c r="T173" i="21"/>
  <c r="Q173" i="21"/>
  <c r="P173" i="21"/>
  <c r="H173" i="21"/>
  <c r="G173" i="21"/>
  <c r="U172" i="21"/>
  <c r="T172" i="21"/>
  <c r="Q172" i="21"/>
  <c r="P172" i="21"/>
  <c r="H172" i="21"/>
  <c r="G172" i="21"/>
  <c r="U171" i="21"/>
  <c r="T171" i="21"/>
  <c r="Q171" i="21"/>
  <c r="P171" i="21"/>
  <c r="H171" i="21"/>
  <c r="G171" i="21"/>
  <c r="V170" i="21"/>
  <c r="U170" i="21"/>
  <c r="T170" i="21"/>
  <c r="R170" i="21"/>
  <c r="Q170" i="21"/>
  <c r="P170" i="21"/>
  <c r="K170" i="21"/>
  <c r="J170" i="21"/>
  <c r="I170" i="21"/>
  <c r="H170" i="21"/>
  <c r="G170" i="21"/>
  <c r="U169" i="21"/>
  <c r="T169" i="21"/>
  <c r="Q169" i="21"/>
  <c r="P169" i="21"/>
  <c r="H169" i="21"/>
  <c r="G169" i="21"/>
  <c r="U168" i="21"/>
  <c r="T168" i="21"/>
  <c r="Q168" i="21"/>
  <c r="P168" i="21"/>
  <c r="H168" i="21"/>
  <c r="G168" i="21"/>
  <c r="U167" i="21"/>
  <c r="T167" i="21"/>
  <c r="Q167" i="21"/>
  <c r="P167" i="21"/>
  <c r="H167" i="21"/>
  <c r="G167" i="21"/>
  <c r="U166" i="21"/>
  <c r="T166" i="21"/>
  <c r="Q166" i="21"/>
  <c r="P166" i="21"/>
  <c r="H166" i="21"/>
  <c r="G166" i="21"/>
  <c r="U165" i="21"/>
  <c r="T165" i="21"/>
  <c r="Q165" i="21"/>
  <c r="P165" i="21"/>
  <c r="H165" i="21"/>
  <c r="G165" i="21"/>
  <c r="U164" i="21"/>
  <c r="T164" i="21"/>
  <c r="Q164" i="21"/>
  <c r="P164" i="21"/>
  <c r="H164" i="21"/>
  <c r="G164" i="21"/>
  <c r="U163" i="21"/>
  <c r="T163" i="21"/>
  <c r="Q163" i="21"/>
  <c r="P163" i="21"/>
  <c r="H163" i="21"/>
  <c r="G163" i="21"/>
  <c r="U162" i="21"/>
  <c r="T162" i="21"/>
  <c r="Q162" i="21"/>
  <c r="P162" i="21"/>
  <c r="H162" i="21"/>
  <c r="G162" i="21"/>
  <c r="U161" i="21"/>
  <c r="T161" i="21"/>
  <c r="Q161" i="21"/>
  <c r="P161" i="21"/>
  <c r="H161" i="21"/>
  <c r="G161" i="21"/>
  <c r="U160" i="21"/>
  <c r="T160" i="21"/>
  <c r="Q160" i="21"/>
  <c r="P160" i="21"/>
  <c r="H160" i="21"/>
  <c r="G160" i="21"/>
  <c r="U159" i="21"/>
  <c r="T159" i="21"/>
  <c r="Q159" i="21"/>
  <c r="P159" i="21"/>
  <c r="H159" i="21"/>
  <c r="G159" i="21"/>
  <c r="U158" i="21"/>
  <c r="T158" i="21"/>
  <c r="Q158" i="21"/>
  <c r="P158" i="21"/>
  <c r="H158" i="21"/>
  <c r="G158" i="21"/>
  <c r="U157" i="21"/>
  <c r="T157" i="21"/>
  <c r="Q157" i="21"/>
  <c r="P157" i="21"/>
  <c r="H157" i="21"/>
  <c r="G157" i="21"/>
  <c r="U156" i="21"/>
  <c r="T156" i="21"/>
  <c r="Q156" i="21"/>
  <c r="P156" i="21"/>
  <c r="H156" i="21"/>
  <c r="G156" i="21"/>
  <c r="U155" i="21"/>
  <c r="T155" i="21"/>
  <c r="Q155" i="21"/>
  <c r="P155" i="21"/>
  <c r="H155" i="21"/>
  <c r="G155" i="21"/>
  <c r="V154" i="21"/>
  <c r="U154" i="21"/>
  <c r="T154" i="21"/>
  <c r="R154" i="21"/>
  <c r="Q154" i="21"/>
  <c r="P154" i="21"/>
  <c r="K154" i="21"/>
  <c r="J154" i="21"/>
  <c r="I154" i="21"/>
  <c r="H154" i="21"/>
  <c r="G154" i="21"/>
  <c r="U153" i="21"/>
  <c r="T153" i="21"/>
  <c r="Q153" i="21"/>
  <c r="P153" i="21"/>
  <c r="H153" i="21"/>
  <c r="G153" i="21"/>
  <c r="U152" i="21"/>
  <c r="T152" i="21"/>
  <c r="Q152" i="21"/>
  <c r="P152" i="21"/>
  <c r="H152" i="21"/>
  <c r="G152" i="21"/>
  <c r="U151" i="21"/>
  <c r="T151" i="21"/>
  <c r="Q151" i="21"/>
  <c r="P151" i="21"/>
  <c r="H151" i="21"/>
  <c r="G151" i="21"/>
  <c r="U150" i="21"/>
  <c r="T150" i="21"/>
  <c r="Q150" i="21"/>
  <c r="P150" i="21"/>
  <c r="H150" i="21"/>
  <c r="G150" i="21"/>
  <c r="U149" i="21"/>
  <c r="T149" i="21"/>
  <c r="Q149" i="21"/>
  <c r="P149" i="21"/>
  <c r="H149" i="21"/>
  <c r="G149" i="21"/>
  <c r="U148" i="21"/>
  <c r="T148" i="21"/>
  <c r="Q148" i="21"/>
  <c r="P148" i="21"/>
  <c r="H148" i="21"/>
  <c r="G148" i="21"/>
  <c r="U147" i="21"/>
  <c r="T147" i="21"/>
  <c r="Q147" i="21"/>
  <c r="P147" i="21"/>
  <c r="H147" i="21"/>
  <c r="G147" i="21"/>
  <c r="U146" i="21"/>
  <c r="T146" i="21"/>
  <c r="Q146" i="21"/>
  <c r="P146" i="21"/>
  <c r="H146" i="21"/>
  <c r="G146" i="21"/>
  <c r="U145" i="21"/>
  <c r="T145" i="21"/>
  <c r="Q145" i="21"/>
  <c r="P145" i="21"/>
  <c r="H145" i="21"/>
  <c r="G145" i="21"/>
  <c r="U144" i="21"/>
  <c r="T144" i="21"/>
  <c r="Q144" i="21"/>
  <c r="P144" i="21"/>
  <c r="H144" i="21"/>
  <c r="G144" i="21"/>
  <c r="U143" i="21"/>
  <c r="T143" i="21"/>
  <c r="Q143" i="21"/>
  <c r="P143" i="21"/>
  <c r="H143" i="21"/>
  <c r="G143" i="21"/>
  <c r="U142" i="21"/>
  <c r="T142" i="21"/>
  <c r="Q142" i="21"/>
  <c r="P142" i="21"/>
  <c r="H142" i="21"/>
  <c r="G142" i="21"/>
  <c r="U141" i="21"/>
  <c r="T141" i="21"/>
  <c r="Q141" i="21"/>
  <c r="P141" i="21"/>
  <c r="H141" i="21"/>
  <c r="G141" i="21"/>
  <c r="U140" i="21"/>
  <c r="T140" i="21"/>
  <c r="Q140" i="21"/>
  <c r="P140" i="21"/>
  <c r="H140" i="21"/>
  <c r="G140" i="21"/>
  <c r="U139" i="21"/>
  <c r="T139" i="21"/>
  <c r="Q139" i="21"/>
  <c r="P139" i="21"/>
  <c r="H139" i="21"/>
  <c r="G139" i="21"/>
  <c r="V138" i="21"/>
  <c r="U138" i="21"/>
  <c r="T138" i="21"/>
  <c r="R138" i="21"/>
  <c r="Q138" i="21"/>
  <c r="P138" i="21"/>
  <c r="K138" i="21"/>
  <c r="J138" i="21"/>
  <c r="I138" i="21"/>
  <c r="H138" i="21"/>
  <c r="G138" i="21"/>
  <c r="U137" i="21"/>
  <c r="T137" i="21"/>
  <c r="Q137" i="21"/>
  <c r="P137" i="21"/>
  <c r="H137" i="21"/>
  <c r="G137" i="21"/>
  <c r="U136" i="21"/>
  <c r="T136" i="21"/>
  <c r="Q136" i="21"/>
  <c r="P136" i="21"/>
  <c r="H136" i="21"/>
  <c r="G136" i="21"/>
  <c r="U135" i="21"/>
  <c r="T135" i="21"/>
  <c r="Q135" i="21"/>
  <c r="P135" i="21"/>
  <c r="H135" i="21"/>
  <c r="G135" i="21"/>
  <c r="U134" i="21"/>
  <c r="T134" i="21"/>
  <c r="Q134" i="21"/>
  <c r="P134" i="21"/>
  <c r="H134" i="21"/>
  <c r="G134" i="21"/>
  <c r="U133" i="21"/>
  <c r="T133" i="21"/>
  <c r="Q133" i="21"/>
  <c r="P133" i="21"/>
  <c r="H133" i="21"/>
  <c r="G133" i="21"/>
  <c r="U132" i="21"/>
  <c r="T132" i="21"/>
  <c r="Q132" i="21"/>
  <c r="P132" i="21"/>
  <c r="H132" i="21"/>
  <c r="G132" i="21"/>
  <c r="U131" i="21"/>
  <c r="T131" i="21"/>
  <c r="Q131" i="21"/>
  <c r="P131" i="21"/>
  <c r="H131" i="21"/>
  <c r="G131" i="21"/>
  <c r="U130" i="21"/>
  <c r="T130" i="21"/>
  <c r="Q130" i="21"/>
  <c r="P130" i="21"/>
  <c r="H130" i="21"/>
  <c r="G130" i="21"/>
  <c r="U129" i="21"/>
  <c r="T129" i="21"/>
  <c r="Q129" i="21"/>
  <c r="P129" i="21"/>
  <c r="H129" i="21"/>
  <c r="G129" i="21"/>
  <c r="U128" i="21"/>
  <c r="T128" i="21"/>
  <c r="Q128" i="21"/>
  <c r="P128" i="21"/>
  <c r="H128" i="21"/>
  <c r="G128" i="21"/>
  <c r="U127" i="21"/>
  <c r="T127" i="21"/>
  <c r="Q127" i="21"/>
  <c r="P127" i="21"/>
  <c r="H127" i="21"/>
  <c r="G127" i="21"/>
  <c r="U126" i="21"/>
  <c r="T126" i="21"/>
  <c r="Q126" i="21"/>
  <c r="P126" i="21"/>
  <c r="H126" i="21"/>
  <c r="G126" i="21"/>
  <c r="U125" i="21"/>
  <c r="T125" i="21"/>
  <c r="Q125" i="21"/>
  <c r="P125" i="21"/>
  <c r="H125" i="21"/>
  <c r="G125" i="21"/>
  <c r="U124" i="21"/>
  <c r="T124" i="21"/>
  <c r="Q124" i="21"/>
  <c r="P124" i="21"/>
  <c r="H124" i="21"/>
  <c r="G124" i="21"/>
  <c r="U123" i="21"/>
  <c r="T123" i="21"/>
  <c r="Q123" i="21"/>
  <c r="P123" i="21"/>
  <c r="H123" i="21"/>
  <c r="G123" i="21"/>
  <c r="V122" i="21"/>
  <c r="U122" i="21"/>
  <c r="T122" i="21"/>
  <c r="R122" i="21"/>
  <c r="Q122" i="21"/>
  <c r="P122" i="21"/>
  <c r="K122" i="21"/>
  <c r="J122" i="21"/>
  <c r="I122" i="21"/>
  <c r="H122" i="21"/>
  <c r="G122" i="21"/>
  <c r="U121" i="21"/>
  <c r="T121" i="21"/>
  <c r="Q121" i="21"/>
  <c r="P121" i="21"/>
  <c r="H121" i="21"/>
  <c r="G121" i="21"/>
  <c r="U120" i="21"/>
  <c r="T120" i="21"/>
  <c r="Q120" i="21"/>
  <c r="P120" i="21"/>
  <c r="H120" i="21"/>
  <c r="G120" i="21"/>
  <c r="U119" i="21"/>
  <c r="T119" i="21"/>
  <c r="Q119" i="21"/>
  <c r="P119" i="21"/>
  <c r="H119" i="21"/>
  <c r="G119" i="21"/>
  <c r="U118" i="21"/>
  <c r="T118" i="21"/>
  <c r="Q118" i="21"/>
  <c r="P118" i="21"/>
  <c r="H118" i="21"/>
  <c r="G118" i="21"/>
  <c r="U117" i="21"/>
  <c r="T117" i="21"/>
  <c r="Q117" i="21"/>
  <c r="P117" i="21"/>
  <c r="H117" i="21"/>
  <c r="G117" i="21"/>
  <c r="U116" i="21"/>
  <c r="T116" i="21"/>
  <c r="Q116" i="21"/>
  <c r="P116" i="21"/>
  <c r="H116" i="21"/>
  <c r="G116" i="21"/>
  <c r="U115" i="21"/>
  <c r="T115" i="21"/>
  <c r="Q115" i="21"/>
  <c r="P115" i="21"/>
  <c r="H115" i="21"/>
  <c r="G115" i="21"/>
  <c r="U114" i="21"/>
  <c r="T114" i="21"/>
  <c r="Q114" i="21"/>
  <c r="P114" i="21"/>
  <c r="H114" i="21"/>
  <c r="G114" i="21"/>
  <c r="U113" i="21"/>
  <c r="T113" i="21"/>
  <c r="Q113" i="21"/>
  <c r="P113" i="21"/>
  <c r="H113" i="21"/>
  <c r="G113" i="21"/>
  <c r="U112" i="21"/>
  <c r="T112" i="21"/>
  <c r="Q112" i="21"/>
  <c r="P112" i="21"/>
  <c r="H112" i="21"/>
  <c r="G112" i="21"/>
  <c r="U111" i="21"/>
  <c r="T111" i="21"/>
  <c r="Q111" i="21"/>
  <c r="P111" i="21"/>
  <c r="H111" i="21"/>
  <c r="G111" i="21"/>
  <c r="U110" i="21"/>
  <c r="T110" i="21"/>
  <c r="Q110" i="21"/>
  <c r="P110" i="21"/>
  <c r="H110" i="21"/>
  <c r="G110" i="21"/>
  <c r="U109" i="21"/>
  <c r="T109" i="21"/>
  <c r="Q109" i="21"/>
  <c r="P109" i="21"/>
  <c r="H109" i="21"/>
  <c r="G109" i="21"/>
  <c r="U108" i="21"/>
  <c r="T108" i="21"/>
  <c r="Q108" i="21"/>
  <c r="P108" i="21"/>
  <c r="H108" i="21"/>
  <c r="G108" i="21"/>
  <c r="U107" i="21"/>
  <c r="T107" i="21"/>
  <c r="Q107" i="21"/>
  <c r="P107" i="21"/>
  <c r="H107" i="21"/>
  <c r="G107" i="21"/>
  <c r="V106" i="21"/>
  <c r="U106" i="21"/>
  <c r="T106" i="21"/>
  <c r="R106" i="21"/>
  <c r="Q106" i="21"/>
  <c r="P106" i="21"/>
  <c r="K106" i="21"/>
  <c r="J106" i="21"/>
  <c r="I106" i="21"/>
  <c r="H106" i="21"/>
  <c r="G106" i="21"/>
  <c r="V105" i="21"/>
  <c r="U105" i="21"/>
  <c r="T105" i="21"/>
  <c r="R105" i="21"/>
  <c r="Q105" i="21"/>
  <c r="P105" i="21"/>
  <c r="K105" i="21"/>
  <c r="J105" i="21"/>
  <c r="I105" i="21"/>
  <c r="H105" i="21"/>
  <c r="G105" i="21"/>
  <c r="U104" i="21"/>
  <c r="T104" i="21"/>
  <c r="Q104" i="21"/>
  <c r="P104" i="21"/>
  <c r="H104" i="21"/>
  <c r="G104" i="21"/>
  <c r="U103" i="21"/>
  <c r="T103" i="21"/>
  <c r="Q103" i="21"/>
  <c r="P103" i="21"/>
  <c r="H103" i="21"/>
  <c r="G103" i="21"/>
  <c r="U102" i="21"/>
  <c r="T102" i="21"/>
  <c r="Q102" i="21"/>
  <c r="P102" i="21"/>
  <c r="H102" i="21"/>
  <c r="G102" i="21"/>
  <c r="U101" i="21"/>
  <c r="T101" i="21"/>
  <c r="Q101" i="21"/>
  <c r="P101" i="21"/>
  <c r="H101" i="21"/>
  <c r="G101" i="21"/>
  <c r="U100" i="21"/>
  <c r="T100" i="21"/>
  <c r="Q100" i="21"/>
  <c r="P100" i="21"/>
  <c r="H100" i="21"/>
  <c r="G100" i="21"/>
  <c r="U99" i="21"/>
  <c r="T99" i="21"/>
  <c r="Q99" i="21"/>
  <c r="P99" i="21"/>
  <c r="H99" i="21"/>
  <c r="G99" i="21"/>
  <c r="U98" i="21"/>
  <c r="T98" i="21"/>
  <c r="Q98" i="21"/>
  <c r="P98" i="21"/>
  <c r="H98" i="21"/>
  <c r="G98" i="21"/>
  <c r="U97" i="21"/>
  <c r="T97" i="21"/>
  <c r="Q97" i="21"/>
  <c r="P97" i="21"/>
  <c r="H97" i="21"/>
  <c r="G97" i="21"/>
  <c r="U96" i="21"/>
  <c r="T96" i="21"/>
  <c r="Q96" i="21"/>
  <c r="P96" i="21"/>
  <c r="H96" i="21"/>
  <c r="G96" i="21"/>
  <c r="U95" i="21"/>
  <c r="T95" i="21"/>
  <c r="Q95" i="21"/>
  <c r="P95" i="21"/>
  <c r="H95" i="21"/>
  <c r="G95" i="21"/>
  <c r="U94" i="21"/>
  <c r="T94" i="21"/>
  <c r="Q94" i="21"/>
  <c r="P94" i="21"/>
  <c r="H94" i="21"/>
  <c r="G94" i="21"/>
  <c r="U93" i="21"/>
  <c r="T93" i="21"/>
  <c r="Q93" i="21"/>
  <c r="P93" i="21"/>
  <c r="H93" i="21"/>
  <c r="G93" i="21"/>
  <c r="U92" i="21"/>
  <c r="T92" i="21"/>
  <c r="Q92" i="21"/>
  <c r="P92" i="21"/>
  <c r="H92" i="21"/>
  <c r="G92" i="21"/>
  <c r="U91" i="21"/>
  <c r="T91" i="21"/>
  <c r="Q91" i="21"/>
  <c r="P91" i="21"/>
  <c r="H91" i="21"/>
  <c r="G91" i="21"/>
  <c r="U90" i="21"/>
  <c r="T90" i="21"/>
  <c r="Q90" i="21"/>
  <c r="P90" i="21"/>
  <c r="H90" i="21"/>
  <c r="G90" i="21"/>
  <c r="V89" i="21"/>
  <c r="U89" i="21"/>
  <c r="T89" i="21"/>
  <c r="R89" i="21"/>
  <c r="Q89" i="21"/>
  <c r="P89" i="21"/>
  <c r="K89" i="21"/>
  <c r="J89" i="21"/>
  <c r="I89" i="21"/>
  <c r="H89" i="21"/>
  <c r="G89" i="21"/>
  <c r="U88" i="21"/>
  <c r="T88" i="21"/>
  <c r="Q88" i="21"/>
  <c r="P88" i="21"/>
  <c r="H88" i="21"/>
  <c r="G88" i="21"/>
  <c r="U87" i="21"/>
  <c r="T87" i="21"/>
  <c r="Q87" i="21"/>
  <c r="P87" i="21"/>
  <c r="H87" i="21"/>
  <c r="G87" i="21"/>
  <c r="U86" i="21"/>
  <c r="T86" i="21"/>
  <c r="Q86" i="21"/>
  <c r="P86" i="21"/>
  <c r="H86" i="21"/>
  <c r="G86" i="21"/>
  <c r="U85" i="21"/>
  <c r="T85" i="21"/>
  <c r="Q85" i="21"/>
  <c r="P85" i="21"/>
  <c r="H85" i="21"/>
  <c r="G85" i="21"/>
  <c r="U84" i="21"/>
  <c r="T84" i="21"/>
  <c r="Q84" i="21"/>
  <c r="P84" i="21"/>
  <c r="H84" i="21"/>
  <c r="G84" i="21"/>
  <c r="U83" i="21"/>
  <c r="T83" i="21"/>
  <c r="Q83" i="21"/>
  <c r="P83" i="21"/>
  <c r="H83" i="21"/>
  <c r="G83" i="21"/>
  <c r="U82" i="21"/>
  <c r="T82" i="21"/>
  <c r="Q82" i="21"/>
  <c r="P82" i="21"/>
  <c r="H82" i="21"/>
  <c r="G82" i="21"/>
  <c r="U81" i="21"/>
  <c r="T81" i="21"/>
  <c r="Q81" i="21"/>
  <c r="P81" i="21"/>
  <c r="H81" i="21"/>
  <c r="G81" i="21"/>
  <c r="U80" i="21"/>
  <c r="T80" i="21"/>
  <c r="Q80" i="21"/>
  <c r="P80" i="21"/>
  <c r="H80" i="21"/>
  <c r="G80" i="21"/>
  <c r="U79" i="21"/>
  <c r="T79" i="21"/>
  <c r="Q79" i="21"/>
  <c r="P79" i="21"/>
  <c r="H79" i="21"/>
  <c r="G79" i="21"/>
  <c r="U78" i="21"/>
  <c r="T78" i="21"/>
  <c r="Q78" i="21"/>
  <c r="P78" i="21"/>
  <c r="H78" i="21"/>
  <c r="G78" i="21"/>
  <c r="U77" i="21"/>
  <c r="T77" i="21"/>
  <c r="Q77" i="21"/>
  <c r="P77" i="21"/>
  <c r="H77" i="21"/>
  <c r="G77" i="21"/>
  <c r="U76" i="21"/>
  <c r="T76" i="21"/>
  <c r="Q76" i="21"/>
  <c r="P76" i="21"/>
  <c r="H76" i="21"/>
  <c r="G76" i="21"/>
  <c r="U75" i="21"/>
  <c r="T75" i="21"/>
  <c r="Q75" i="21"/>
  <c r="P75" i="21"/>
  <c r="H75" i="21"/>
  <c r="G75" i="21"/>
  <c r="U74" i="21"/>
  <c r="T74" i="21"/>
  <c r="Q74" i="21"/>
  <c r="P74" i="21"/>
  <c r="H74" i="21"/>
  <c r="G74" i="21"/>
  <c r="V73" i="21"/>
  <c r="U73" i="21"/>
  <c r="T73" i="21"/>
  <c r="R73" i="21"/>
  <c r="Q73" i="21"/>
  <c r="P73" i="21"/>
  <c r="K73" i="21"/>
  <c r="J73" i="21"/>
  <c r="I73" i="21"/>
  <c r="H73" i="21"/>
  <c r="G73" i="21"/>
  <c r="U72" i="21"/>
  <c r="T72" i="21"/>
  <c r="Q72" i="21"/>
  <c r="P72" i="21"/>
  <c r="H72" i="21"/>
  <c r="G72" i="21"/>
  <c r="U71" i="21"/>
  <c r="T71" i="21"/>
  <c r="Q71" i="21"/>
  <c r="P71" i="21"/>
  <c r="H71" i="21"/>
  <c r="G71" i="21"/>
  <c r="U70" i="21"/>
  <c r="T70" i="21"/>
  <c r="Q70" i="21"/>
  <c r="P70" i="21"/>
  <c r="H70" i="21"/>
  <c r="G70" i="21"/>
  <c r="U69" i="21"/>
  <c r="T69" i="21"/>
  <c r="Q69" i="21"/>
  <c r="P69" i="21"/>
  <c r="H69" i="21"/>
  <c r="G69" i="21"/>
  <c r="U68" i="21"/>
  <c r="T68" i="21"/>
  <c r="Q68" i="21"/>
  <c r="P68" i="21"/>
  <c r="H68" i="21"/>
  <c r="G68" i="21"/>
  <c r="U67" i="21"/>
  <c r="T67" i="21"/>
  <c r="Q67" i="21"/>
  <c r="P67" i="21"/>
  <c r="H67" i="21"/>
  <c r="G67" i="21"/>
  <c r="U66" i="21"/>
  <c r="T66" i="21"/>
  <c r="Q66" i="21"/>
  <c r="P66" i="21"/>
  <c r="H66" i="21"/>
  <c r="G66" i="21"/>
  <c r="U65" i="21"/>
  <c r="T65" i="21"/>
  <c r="Q65" i="21"/>
  <c r="P65" i="21"/>
  <c r="H65" i="21"/>
  <c r="G65" i="21"/>
  <c r="U64" i="21"/>
  <c r="T64" i="21"/>
  <c r="Q64" i="21"/>
  <c r="P64" i="21"/>
  <c r="H64" i="21"/>
  <c r="G64" i="21"/>
  <c r="U63" i="21"/>
  <c r="T63" i="21"/>
  <c r="Q63" i="21"/>
  <c r="P63" i="21"/>
  <c r="H63" i="21"/>
  <c r="G63" i="21"/>
  <c r="U62" i="21"/>
  <c r="T62" i="21"/>
  <c r="Q62" i="21"/>
  <c r="P62" i="21"/>
  <c r="H62" i="21"/>
  <c r="G62" i="21"/>
  <c r="U61" i="21"/>
  <c r="T61" i="21"/>
  <c r="Q61" i="21"/>
  <c r="P61" i="21"/>
  <c r="H61" i="21"/>
  <c r="G61" i="21"/>
  <c r="U60" i="21"/>
  <c r="T60" i="21"/>
  <c r="Q60" i="21"/>
  <c r="P60" i="21"/>
  <c r="H60" i="21"/>
  <c r="G60" i="21"/>
  <c r="U59" i="21"/>
  <c r="T59" i="21"/>
  <c r="Q59" i="21"/>
  <c r="P59" i="21"/>
  <c r="H59" i="21"/>
  <c r="G59" i="21"/>
  <c r="U58" i="21"/>
  <c r="T58" i="21"/>
  <c r="Q58" i="21"/>
  <c r="P58" i="21"/>
  <c r="H58" i="21"/>
  <c r="G58" i="21"/>
  <c r="V57" i="21"/>
  <c r="U57" i="21"/>
  <c r="T57" i="21"/>
  <c r="R57" i="21"/>
  <c r="Q57" i="21"/>
  <c r="P57" i="21"/>
  <c r="K57" i="21"/>
  <c r="J57" i="21"/>
  <c r="I57" i="21"/>
  <c r="H57" i="21"/>
  <c r="G57" i="21"/>
  <c r="U56" i="21"/>
  <c r="T56" i="21"/>
  <c r="Q56" i="21"/>
  <c r="P56" i="21"/>
  <c r="H56" i="21"/>
  <c r="G56" i="21"/>
  <c r="U55" i="21"/>
  <c r="T55" i="21"/>
  <c r="Q55" i="21"/>
  <c r="P55" i="21"/>
  <c r="H55" i="21"/>
  <c r="G55" i="21"/>
  <c r="U54" i="21"/>
  <c r="T54" i="21"/>
  <c r="Q54" i="21"/>
  <c r="P54" i="21"/>
  <c r="H54" i="21"/>
  <c r="G54" i="21"/>
  <c r="U53" i="21"/>
  <c r="T53" i="21"/>
  <c r="Q53" i="21"/>
  <c r="P53" i="21"/>
  <c r="H53" i="21"/>
  <c r="G53" i="21"/>
  <c r="U52" i="21"/>
  <c r="T52" i="21"/>
  <c r="Q52" i="21"/>
  <c r="P52" i="21"/>
  <c r="H52" i="21"/>
  <c r="G52" i="21"/>
  <c r="U51" i="21"/>
  <c r="T51" i="21"/>
  <c r="Q51" i="21"/>
  <c r="P51" i="21"/>
  <c r="H51" i="21"/>
  <c r="G51" i="21"/>
  <c r="U50" i="21"/>
  <c r="T50" i="21"/>
  <c r="Q50" i="21"/>
  <c r="P50" i="21"/>
  <c r="H50" i="21"/>
  <c r="G50" i="21"/>
  <c r="U49" i="21"/>
  <c r="T49" i="21"/>
  <c r="Q49" i="21"/>
  <c r="P49" i="21"/>
  <c r="H49" i="21"/>
  <c r="G49" i="21"/>
  <c r="U48" i="21"/>
  <c r="T48" i="21"/>
  <c r="Q48" i="21"/>
  <c r="P48" i="21"/>
  <c r="H48" i="21"/>
  <c r="G48" i="21"/>
  <c r="U47" i="21"/>
  <c r="T47" i="21"/>
  <c r="Q47" i="21"/>
  <c r="P47" i="21"/>
  <c r="H47" i="21"/>
  <c r="G47" i="21"/>
  <c r="U46" i="21"/>
  <c r="T46" i="21"/>
  <c r="Q46" i="21"/>
  <c r="P46" i="21"/>
  <c r="H46" i="21"/>
  <c r="G46" i="21"/>
  <c r="U45" i="21"/>
  <c r="T45" i="21"/>
  <c r="Q45" i="21"/>
  <c r="P45" i="21"/>
  <c r="H45" i="21"/>
  <c r="G45" i="21"/>
  <c r="U44" i="21"/>
  <c r="T44" i="21"/>
  <c r="Q44" i="21"/>
  <c r="P44" i="21"/>
  <c r="H44" i="21"/>
  <c r="G44" i="21"/>
  <c r="U43" i="21"/>
  <c r="T43" i="21"/>
  <c r="Q43" i="21"/>
  <c r="P43" i="21"/>
  <c r="H43" i="21"/>
  <c r="G43" i="21"/>
  <c r="U42" i="21"/>
  <c r="T42" i="21"/>
  <c r="Q42" i="21"/>
  <c r="P42" i="21"/>
  <c r="H42" i="21"/>
  <c r="G42" i="21"/>
  <c r="V41" i="21"/>
  <c r="U41" i="21"/>
  <c r="T41" i="21"/>
  <c r="R41" i="21"/>
  <c r="Q41" i="21"/>
  <c r="P41" i="21"/>
  <c r="K41" i="21"/>
  <c r="J41" i="21"/>
  <c r="I41" i="21"/>
  <c r="H41" i="21"/>
  <c r="G41" i="21"/>
  <c r="U40" i="21"/>
  <c r="T40" i="21"/>
  <c r="Q40" i="21"/>
  <c r="P40" i="21"/>
  <c r="K40" i="21"/>
  <c r="J40" i="21"/>
  <c r="H40" i="21"/>
  <c r="G40" i="21"/>
  <c r="U39" i="21"/>
  <c r="T39" i="21"/>
  <c r="Q39" i="21"/>
  <c r="P39" i="21"/>
  <c r="K39" i="21"/>
  <c r="J39" i="21"/>
  <c r="H39" i="21"/>
  <c r="G39" i="21"/>
  <c r="U38" i="21"/>
  <c r="T38" i="21"/>
  <c r="Q38" i="21"/>
  <c r="P38" i="21"/>
  <c r="K38" i="21"/>
  <c r="J38" i="21"/>
  <c r="H38" i="21"/>
  <c r="G38" i="21"/>
  <c r="U37" i="21"/>
  <c r="T37" i="21"/>
  <c r="Q37" i="21"/>
  <c r="P37" i="21"/>
  <c r="K37" i="21"/>
  <c r="J37" i="21"/>
  <c r="H37" i="21"/>
  <c r="G37" i="21"/>
  <c r="U36" i="21"/>
  <c r="T36" i="21"/>
  <c r="Q36" i="21"/>
  <c r="P36" i="21"/>
  <c r="K36" i="21"/>
  <c r="J36" i="21"/>
  <c r="H36" i="21"/>
  <c r="G36" i="21"/>
  <c r="U35" i="21"/>
  <c r="T35" i="21"/>
  <c r="Q35" i="21"/>
  <c r="P35" i="21"/>
  <c r="K35" i="21"/>
  <c r="J35" i="21"/>
  <c r="H35" i="21"/>
  <c r="G35" i="21"/>
  <c r="U34" i="21"/>
  <c r="T34" i="21"/>
  <c r="Q34" i="21"/>
  <c r="P34" i="21"/>
  <c r="K34" i="21"/>
  <c r="J34" i="21"/>
  <c r="H34" i="21"/>
  <c r="G34" i="21"/>
  <c r="U33" i="21"/>
  <c r="T33" i="21"/>
  <c r="Q33" i="21"/>
  <c r="P33" i="21"/>
  <c r="K33" i="21"/>
  <c r="J33" i="21"/>
  <c r="H33" i="21"/>
  <c r="G33" i="21"/>
  <c r="U32" i="21"/>
  <c r="T32" i="21"/>
  <c r="Q32" i="21"/>
  <c r="P32" i="21"/>
  <c r="K32" i="21"/>
  <c r="J32" i="21"/>
  <c r="H32" i="21"/>
  <c r="G32" i="21"/>
  <c r="U31" i="21"/>
  <c r="T31" i="21"/>
  <c r="Q31" i="21"/>
  <c r="P31" i="21"/>
  <c r="K31" i="21"/>
  <c r="J31" i="21"/>
  <c r="H31" i="21"/>
  <c r="G31" i="21"/>
  <c r="U30" i="21"/>
  <c r="T30" i="21"/>
  <c r="Q30" i="21"/>
  <c r="P30" i="21"/>
  <c r="K30" i="21"/>
  <c r="J30" i="21"/>
  <c r="H30" i="21"/>
  <c r="G30" i="21"/>
  <c r="U29" i="21"/>
  <c r="T29" i="21"/>
  <c r="Q29" i="21"/>
  <c r="P29" i="21"/>
  <c r="K29" i="21"/>
  <c r="J29" i="21"/>
  <c r="H29" i="21"/>
  <c r="G29" i="21"/>
  <c r="U28" i="21"/>
  <c r="T28" i="21"/>
  <c r="Q28" i="21"/>
  <c r="P28" i="21"/>
  <c r="K28" i="21"/>
  <c r="J28" i="21"/>
  <c r="H28" i="21"/>
  <c r="G28" i="21"/>
  <c r="U27" i="21"/>
  <c r="T27" i="21"/>
  <c r="Q27" i="21"/>
  <c r="P27" i="21"/>
  <c r="K27" i="21"/>
  <c r="J27" i="21"/>
  <c r="H27" i="21"/>
  <c r="G27" i="21"/>
  <c r="U26" i="21"/>
  <c r="T26" i="21"/>
  <c r="Q26" i="21"/>
  <c r="P26" i="21"/>
  <c r="K26" i="21"/>
  <c r="J26" i="21"/>
  <c r="H26" i="21"/>
  <c r="G26" i="21"/>
  <c r="V25" i="21"/>
  <c r="U25" i="21"/>
  <c r="T25" i="21"/>
  <c r="R25" i="21"/>
  <c r="Q25" i="21"/>
  <c r="P25" i="21"/>
  <c r="K25" i="21"/>
  <c r="J25" i="21"/>
  <c r="I25" i="21"/>
  <c r="H25" i="21"/>
  <c r="G25" i="21"/>
  <c r="V24" i="21"/>
  <c r="U24" i="21"/>
  <c r="T24" i="21"/>
  <c r="R24" i="21"/>
  <c r="Q24" i="21"/>
  <c r="P24" i="21"/>
  <c r="K24" i="21"/>
  <c r="J24" i="21"/>
  <c r="I24" i="21"/>
  <c r="H24" i="21"/>
  <c r="G24" i="21"/>
  <c r="V23" i="21"/>
  <c r="U23" i="21"/>
  <c r="T23" i="21"/>
  <c r="R23" i="21"/>
  <c r="Q23" i="21"/>
  <c r="P23" i="21"/>
  <c r="K23" i="21"/>
  <c r="J23" i="21"/>
  <c r="H23" i="21"/>
  <c r="G23" i="21"/>
  <c r="K22" i="21"/>
  <c r="J22" i="21"/>
  <c r="U21" i="21"/>
  <c r="T21" i="21"/>
  <c r="Q21" i="21"/>
  <c r="P21" i="21"/>
  <c r="N21" i="21"/>
  <c r="K21" i="21"/>
  <c r="J21" i="21"/>
  <c r="H21" i="21"/>
  <c r="G21" i="21"/>
  <c r="U20" i="21"/>
  <c r="T20" i="21"/>
  <c r="Q20" i="21"/>
  <c r="P20" i="21"/>
  <c r="N20" i="21"/>
  <c r="K20" i="21"/>
  <c r="J20" i="21"/>
  <c r="H20" i="21"/>
  <c r="G20" i="21"/>
  <c r="V19" i="21"/>
  <c r="U19" i="21"/>
  <c r="T19" i="21"/>
  <c r="R19" i="21"/>
  <c r="Q19" i="21"/>
  <c r="P19" i="21"/>
  <c r="K19" i="21"/>
  <c r="J19" i="21"/>
  <c r="I19" i="21"/>
  <c r="H19" i="21"/>
  <c r="G19" i="21"/>
  <c r="U18" i="21"/>
  <c r="T18" i="21"/>
  <c r="Q18" i="21"/>
  <c r="P18" i="21"/>
  <c r="N18" i="21"/>
  <c r="K18" i="21"/>
  <c r="J18" i="21"/>
  <c r="H18" i="21"/>
  <c r="G18" i="21"/>
  <c r="U17" i="21"/>
  <c r="T17" i="21"/>
  <c r="Q17" i="21"/>
  <c r="P17" i="21"/>
  <c r="N17" i="21"/>
  <c r="K17" i="21"/>
  <c r="J17" i="21"/>
  <c r="H17" i="21"/>
  <c r="G17" i="21"/>
  <c r="U16" i="21"/>
  <c r="T16" i="21"/>
  <c r="Q16" i="21"/>
  <c r="P16" i="21"/>
  <c r="N16" i="21"/>
  <c r="K16" i="21"/>
  <c r="J16" i="21"/>
  <c r="H16" i="21"/>
  <c r="G16" i="21"/>
  <c r="U15" i="21"/>
  <c r="T15" i="21"/>
  <c r="Q15" i="21"/>
  <c r="P15" i="21"/>
  <c r="N15" i="21"/>
  <c r="M15" i="21"/>
  <c r="K15" i="21"/>
  <c r="J15" i="21"/>
  <c r="H15" i="21"/>
  <c r="G15" i="21"/>
  <c r="V14" i="21"/>
  <c r="U14" i="21"/>
  <c r="T14" i="21"/>
  <c r="R14" i="21"/>
  <c r="Q14" i="21"/>
  <c r="P14" i="21"/>
  <c r="K14" i="21"/>
  <c r="J14" i="21"/>
  <c r="I14" i="21"/>
  <c r="H14" i="21"/>
  <c r="G14" i="21"/>
  <c r="C10" i="21"/>
  <c r="C9" i="21"/>
  <c r="C7" i="21"/>
  <c r="U1" i="21"/>
  <c r="T1" i="21"/>
  <c r="L46" i="26"/>
  <c r="J46" i="26"/>
  <c r="H46" i="26"/>
  <c r="F46" i="26"/>
  <c r="M45" i="26"/>
  <c r="K45" i="26"/>
  <c r="I45" i="26"/>
  <c r="G45" i="26"/>
  <c r="F45" i="26"/>
  <c r="M44" i="26"/>
  <c r="K44" i="26"/>
  <c r="K43" i="26" s="1"/>
  <c r="I44" i="26"/>
  <c r="G44" i="26"/>
  <c r="F44" i="26"/>
  <c r="M43" i="26"/>
  <c r="L43" i="26"/>
  <c r="J43" i="26"/>
  <c r="H43" i="26"/>
  <c r="F43" i="26"/>
  <c r="M42" i="26"/>
  <c r="K42" i="26"/>
  <c r="I42" i="26"/>
  <c r="G42" i="26"/>
  <c r="F42" i="26"/>
  <c r="M41" i="26"/>
  <c r="K41" i="26"/>
  <c r="I41" i="26"/>
  <c r="G41" i="26"/>
  <c r="F41" i="26"/>
  <c r="M40" i="26"/>
  <c r="K40" i="26"/>
  <c r="K39" i="26" s="1"/>
  <c r="I40" i="26"/>
  <c r="G40" i="26"/>
  <c r="F40" i="26"/>
  <c r="L39" i="26"/>
  <c r="J39" i="26"/>
  <c r="H39" i="26"/>
  <c r="G39" i="26"/>
  <c r="F39" i="26"/>
  <c r="M38" i="26"/>
  <c r="K38" i="26"/>
  <c r="K37" i="26" s="1"/>
  <c r="I38" i="26"/>
  <c r="I37" i="26" s="1"/>
  <c r="G38" i="26"/>
  <c r="F38" i="26"/>
  <c r="M37" i="26"/>
  <c r="L37" i="26"/>
  <c r="J37" i="26"/>
  <c r="H37" i="26"/>
  <c r="G37" i="26"/>
  <c r="F37" i="26"/>
  <c r="M36" i="26"/>
  <c r="K36" i="26"/>
  <c r="K35" i="26" s="1"/>
  <c r="I36" i="26"/>
  <c r="I35" i="26" s="1"/>
  <c r="G36" i="26"/>
  <c r="G35" i="26" s="1"/>
  <c r="F36" i="26"/>
  <c r="M35" i="26"/>
  <c r="L35" i="26"/>
  <c r="J35" i="26"/>
  <c r="H35" i="26"/>
  <c r="F35" i="26"/>
  <c r="M34" i="26"/>
  <c r="M33" i="26" s="1"/>
  <c r="K34" i="26"/>
  <c r="I34" i="26"/>
  <c r="I33" i="26" s="1"/>
  <c r="G34" i="26"/>
  <c r="G33" i="26" s="1"/>
  <c r="F34" i="26"/>
  <c r="L33" i="26"/>
  <c r="K33" i="26"/>
  <c r="J33" i="26"/>
  <c r="H33" i="26"/>
  <c r="F33" i="26"/>
  <c r="M32" i="26"/>
  <c r="M30" i="26" s="1"/>
  <c r="K32" i="26"/>
  <c r="I32" i="26"/>
  <c r="G32" i="26"/>
  <c r="F32" i="26"/>
  <c r="M31" i="26"/>
  <c r="K31" i="26"/>
  <c r="K30" i="26" s="1"/>
  <c r="I31" i="26"/>
  <c r="I30" i="26" s="1"/>
  <c r="G31" i="26"/>
  <c r="F31" i="26"/>
  <c r="L30" i="26"/>
  <c r="J30" i="26"/>
  <c r="H30" i="26"/>
  <c r="F30" i="26"/>
  <c r="M29" i="26"/>
  <c r="K29" i="26"/>
  <c r="I29" i="26"/>
  <c r="G29" i="26"/>
  <c r="F29" i="26"/>
  <c r="M28" i="26"/>
  <c r="K28" i="26"/>
  <c r="I28" i="26"/>
  <c r="G28" i="26"/>
  <c r="F28" i="26"/>
  <c r="M27" i="26"/>
  <c r="K27" i="26"/>
  <c r="I27" i="26"/>
  <c r="G27" i="26"/>
  <c r="F27" i="26"/>
  <c r="M26" i="26"/>
  <c r="K26" i="26"/>
  <c r="I26" i="26"/>
  <c r="G26" i="26"/>
  <c r="F26" i="26"/>
  <c r="M25" i="26"/>
  <c r="K25" i="26"/>
  <c r="I25" i="26"/>
  <c r="G25" i="26"/>
  <c r="F25" i="26"/>
  <c r="M24" i="26"/>
  <c r="K24" i="26"/>
  <c r="I24" i="26"/>
  <c r="G24" i="26"/>
  <c r="F24" i="26"/>
  <c r="M23" i="26"/>
  <c r="K23" i="26"/>
  <c r="I23" i="26"/>
  <c r="G23" i="26"/>
  <c r="G19" i="26" s="1"/>
  <c r="F23" i="26"/>
  <c r="M22" i="26"/>
  <c r="K22" i="26"/>
  <c r="I22" i="26"/>
  <c r="G22" i="26"/>
  <c r="F22" i="26"/>
  <c r="M21" i="26"/>
  <c r="K21" i="26"/>
  <c r="K19" i="26" s="1"/>
  <c r="I21" i="26"/>
  <c r="G21" i="26"/>
  <c r="F21" i="26"/>
  <c r="M20" i="26"/>
  <c r="M19" i="26" s="1"/>
  <c r="K20" i="26"/>
  <c r="I20" i="26"/>
  <c r="G20" i="26"/>
  <c r="F20" i="26"/>
  <c r="L19" i="26"/>
  <c r="J19" i="26"/>
  <c r="H19" i="26"/>
  <c r="F19" i="26"/>
  <c r="L18" i="26"/>
  <c r="J18" i="26"/>
  <c r="H18" i="26"/>
  <c r="F18" i="26"/>
  <c r="B18" i="26"/>
  <c r="L17" i="26"/>
  <c r="J17" i="26"/>
  <c r="H17" i="26"/>
  <c r="F17" i="26"/>
  <c r="L16" i="26"/>
  <c r="J16" i="26"/>
  <c r="H16" i="26"/>
  <c r="F16" i="26"/>
  <c r="F3" i="26"/>
  <c r="K18" i="26" l="1"/>
  <c r="K17" i="26" s="1"/>
  <c r="K16" i="26" s="1"/>
  <c r="K46" i="26" s="1"/>
  <c r="B11" i="26" s="1"/>
  <c r="G30" i="26"/>
  <c r="G18" i="26" s="1"/>
  <c r="G17" i="26" s="1"/>
  <c r="G16" i="26" s="1"/>
  <c r="G46" i="26" s="1"/>
  <c r="I19" i="26"/>
  <c r="M39" i="26"/>
  <c r="M18" i="26" s="1"/>
  <c r="M17" i="26" s="1"/>
  <c r="M16" i="26" s="1"/>
  <c r="M46" i="26" s="1"/>
  <c r="B12" i="26" s="1"/>
  <c r="I39" i="26"/>
  <c r="I18" i="26" s="1"/>
  <c r="I17" i="26" s="1"/>
  <c r="I16" i="26" s="1"/>
  <c r="I46" i="26" s="1"/>
  <c r="B10" i="26" s="1"/>
  <c r="I43" i="26"/>
  <c r="G43" i="26"/>
  <c r="B13" i="2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 Table" description="Connection to the 'Table' query in the workbook." type="5" refreshedVersion="2" background="1" saveData="1">
    <dbPr connection="Provider=Microsoft.Mashup.OleDb.1;Data Source=$Workbook$;Location=Table;Extended Properties=&quot;&quot;" command="SELECT * FROM [Table]"/>
  </connection>
  <connection id="2" xr16:uid="{00000000-0015-0000-FFFF-FFFF01000000}" name="Query - Table4" description="Connection to the 'Table4' query in the workbook." type="5" refreshedVersion="2" background="1" saveData="1">
    <dbPr connection="Provider=Microsoft.Mashup.OleDb.1;Data Source=$Workbook$;Location=Table4;Extended Properties=&quot;&quot;" command="SELECT * FROM [Table4]"/>
  </connection>
</connections>
</file>

<file path=xl/sharedStrings.xml><?xml version="1.0" encoding="utf-8"?>
<sst xmlns="http://schemas.openxmlformats.org/spreadsheetml/2006/main" count="1809" uniqueCount="767">
  <si>
    <t>WE EFFECT REGION EUROPE PARTNER'S DETAIL BUDGETS 2020</t>
  </si>
  <si>
    <t>* NB: For easier development and usage of the budget file, you can print this sheet and follow up as you go across the sections.</t>
  </si>
  <si>
    <t>Instructions for using the file and the sheets</t>
  </si>
  <si>
    <t>SHEET Approved Budget</t>
  </si>
  <si>
    <t>This is the original detail budget as approved by We Effect. Use this sheet for budget reviews as well.</t>
  </si>
  <si>
    <r>
      <rPr>
        <sz val="11"/>
        <color theme="1"/>
        <rFont val="Arial"/>
        <charset val="134"/>
      </rPr>
      <t xml:space="preserve">When preparing the budget, please make sure that the </t>
    </r>
    <r>
      <rPr>
        <b/>
        <sz val="11"/>
        <color theme="1"/>
        <rFont val="Calibri"/>
        <charset val="134"/>
        <scheme val="minor"/>
      </rPr>
      <t>activities follow the same order as they are listed in the Project Document</t>
    </r>
    <r>
      <rPr>
        <sz val="11"/>
        <color theme="1"/>
        <rFont val="Arial"/>
        <charset val="134"/>
      </rPr>
      <t xml:space="preserve">. Please remember to </t>
    </r>
    <r>
      <rPr>
        <b/>
        <sz val="11"/>
        <color theme="1"/>
        <rFont val="Calibri"/>
        <charset val="134"/>
        <scheme val="minor"/>
      </rPr>
      <t>include (write) even the activities which are not planned to be conducted during the year</t>
    </r>
    <r>
      <rPr>
        <sz val="11"/>
        <color theme="1"/>
        <rFont val="Arial"/>
        <charset val="134"/>
      </rPr>
      <t xml:space="preserve">. This is for consisteny purposes and easier follow up of the financial version of the Project Document.
Next, We Effect reviews the proposal and after clearing all comments and remarks, if any, the budget is approved.
</t>
    </r>
    <r>
      <rPr>
        <b/>
        <sz val="11"/>
        <color theme="1"/>
        <rFont val="Calibri"/>
        <charset val="134"/>
        <scheme val="minor"/>
      </rPr>
      <t>Eligible costs</t>
    </r>
    <r>
      <rPr>
        <sz val="11"/>
        <color theme="1"/>
        <rFont val="Arial"/>
        <charset val="134"/>
      </rPr>
      <t xml:space="preserve"> that can be budgeted for are:</t>
    </r>
  </si>
  <si>
    <t xml:space="preserve">A) </t>
  </si>
  <si>
    <r>
      <rPr>
        <b/>
        <sz val="11"/>
        <color theme="1"/>
        <rFont val="Calibri"/>
        <charset val="134"/>
        <scheme val="minor"/>
      </rPr>
      <t xml:space="preserve">Personnel </t>
    </r>
    <r>
      <rPr>
        <sz val="11"/>
        <color theme="1"/>
        <rFont val="Arial"/>
        <charset val="134"/>
      </rPr>
      <t xml:space="preserve">
ALL personnel that are working full-time or part-time on the project should be listed here. For every position provide also information on the % of engagement and the appointed person's name and reflect it in the number of units not in the amount.
Under this heading also make a budget for related Daily Subsistence Allowance (</t>
    </r>
    <r>
      <rPr>
        <b/>
        <sz val="11"/>
        <color theme="1"/>
        <rFont val="Calibri"/>
        <charset val="134"/>
        <scheme val="minor"/>
      </rPr>
      <t>DSA)</t>
    </r>
    <r>
      <rPr>
        <sz val="11"/>
        <color theme="1"/>
        <rFont val="Arial"/>
        <charset val="134"/>
      </rPr>
      <t xml:space="preserve"> and any staff training, if needed. DSA rates should be lower or equal to the max allowed by We Effect. This does not restrict you from having higher rates, it's just that they are not eligible to be charged to the We Effect project. DSA can only be reimbursed to project staff.
Domestic DSA is max 60% of the International rate applicable for the country. Half-day DSA is 50% of the full DSA rate.
You can find the DSA rates on the following link https://www.skatteverket.se/privat/skatter/arbeteinkomst/traktamente/utlandstraktamente.4.2b543913a42158acf800016035.html
</t>
    </r>
    <r>
      <rPr>
        <b/>
        <sz val="11"/>
        <color theme="1"/>
        <rFont val="Calibri"/>
        <charset val="134"/>
        <scheme val="minor"/>
      </rPr>
      <t xml:space="preserve">Staff training
</t>
    </r>
    <r>
      <rPr>
        <sz val="11"/>
        <color theme="1"/>
        <rFont val="Arial"/>
        <charset val="134"/>
      </rPr>
      <t>Under this heading any targeted learning process for certain position(s) which aim at increasing the professional skills of the appointed person(s) or developing their capacities for a given (sub)topic are accepted. The training should at least include information on the planned subject; the expected outcome; certification or output/products developed, if any, etc.
Should there be any other charges deriving from the engagement of the staff, e.g. security contributions or other compensations required with the national laws, use the expense lines below "A5 Other staff expenses" to budget for them.</t>
    </r>
  </si>
  <si>
    <t xml:space="preserve">B) </t>
  </si>
  <si>
    <r>
      <rPr>
        <b/>
        <sz val="11"/>
        <color theme="1"/>
        <rFont val="Calibri"/>
        <charset val="134"/>
        <scheme val="minor"/>
      </rPr>
      <t>Operational Costs</t>
    </r>
    <r>
      <rPr>
        <sz val="11"/>
        <color theme="1"/>
        <rFont val="Arial"/>
        <charset val="134"/>
      </rPr>
      <t xml:space="preserve">
These are administrative or running expenses that derive directly from implementation of the project. An easy way to determine the operating expenses is to think about the costs that are eliminated by shutting down the projects for a period of time. Operational costs can be also the administrative expenses incurred by the staff for the purpose of managing or operating the project.
For instance, travel expenses of project staff are in direct correlation to the project's workload. Periods of intensive field activities result in higher amounts of travel expenses and vice versa. Recognized travel costs are fuel, bus or airplane tickets, pay tolls etc. 
Other fixed expenses needed to run the office, such as office rent and service utilities can be also budgeted for. However, they should be budgeted in proportion to other projects the Partner/Project has or other sources of funding, i.e. allocation key should be used meaning that not all fixed expenses can be covered by We Effect in cases when the Partner has multiple sources of funding.
Audit expenses are to be budgeted for within the Operational costs as well. Every We Effect project, including the ones that are in phase-out should undergo an audit. The Auditor will be contracted by We Effect. Consequently, they will be paid directly by the We Effect Regional Office, but paid on behalf of the project meaning that the audit fees will be included in the total budegt utilization. </t>
    </r>
  </si>
  <si>
    <t xml:space="preserve">C) </t>
  </si>
  <si>
    <r>
      <rPr>
        <sz val="11"/>
        <color theme="1"/>
        <rFont val="Arial"/>
        <charset val="204"/>
      </rPr>
      <t xml:space="preserve">Activities / Outputs
Activity expenses are costs that can be directly linked to specific activity / output and would otherwise not occur if the activity were not to be conducted. The listing of the activities should closely match the Project Document and Matrix for Logical Framework Approach (LFA). </t>
    </r>
    <r>
      <rPr>
        <sz val="11"/>
        <color rgb="FF00B050"/>
        <rFont val="Arial"/>
        <charset val="204"/>
      </rPr>
      <t>It is strongly recommended to budget activities even when no funds are needed (amount 0) for consistency purposes and easing of the process of monitoring and reporting. In such cases, include elaboration in the Justification column.</t>
    </r>
    <r>
      <rPr>
        <sz val="11"/>
        <color theme="1"/>
        <rFont val="Arial"/>
        <charset val="204"/>
      </rPr>
      <t xml:space="preserve">
Example of eligible expenses can include, but are not limited to: training venue, refreshment, materials, expert/trainer, interpretation, travel and/or accommodation costs for participants, preparation and design of different types of project related documents (brochures, leaflets, strategic papers, studies etc.) and similar. When budgeting activities, provide information that you consider helpful for the person(s) reviewing the budget. Information on expense justification, the used calculation, planned locations, expected number of participants, frequency of activity, specifics for any related purchases/services or supplies and similar details are considered valuable. Use column K "Partner's comments/justification" to provide such information.
</t>
    </r>
    <r>
      <rPr>
        <sz val="11"/>
        <color rgb="FF00B050"/>
        <rFont val="Arial"/>
        <charset val="204"/>
      </rPr>
      <t>Separate column for ToR
There is a separate dedicated column in sheet Approved Budget: Needed ToR (Y/N) where it must be noted if the budget line requires a ToR. This will be used later on in the process of reporting and montoring.
Lumpsum budgeting
Generally, lumpsum budgeting is not recommended for the budgeting process. However, considering that that the Activities part of the budget is specific and detailed planning is not always possbile, budgeting in lumpsum is allowed only for Activities below SEK 5000. That is whole activity (all expenses within one activity in total) is below the treshold of SEK 5000, then a lumpsum budgeting is allowed. 
Before considering using this possibility several conditions must be fulfilled:
1. The Activity is planned beyond Q1 of the budgeting year (after 31st of March)
2. If the activity needs expert or a consultant, it must be noted in a separate dedicated column that a ToR will be issued.
3. The backgound of the activity must be elaborated in narrative with  more details in the Justification column with reference to the Project Document (rationale why this activity is performed and the difficulties in setting up a detailed breakdown at the budgeting stage or in other words why it's not possible to make a detailed breakdown)
4. The reporting later on should be much more detailed, outlining all the necessary breakdowns (number of participants, days of engagement, dates and destinations etc.)</t>
    </r>
    <r>
      <rPr>
        <sz val="11"/>
        <color theme="1"/>
        <rFont val="Arial"/>
        <charset val="204"/>
      </rPr>
      <t xml:space="preserve">
</t>
    </r>
  </si>
  <si>
    <t xml:space="preserve">D) </t>
  </si>
  <si>
    <r>
      <rPr>
        <b/>
        <sz val="11"/>
        <color theme="1"/>
        <rFont val="Calibri"/>
        <charset val="134"/>
        <scheme val="minor"/>
      </rPr>
      <t>Investments</t>
    </r>
    <r>
      <rPr>
        <sz val="11"/>
        <color theme="1"/>
        <rFont val="Arial"/>
        <charset val="134"/>
      </rPr>
      <t xml:space="preserve">
Investment costs include purchase of assets and equipment needed for implementation of the project activities. These should be found reasonable and necessary in order for We Effect to approve them. Investments are usually considered items or goods of greater value that will be used in the course of more than one year. Such expenses include, but are not limited to: IT or technical equipment, office furniture, vehicle etc.</t>
    </r>
  </si>
  <si>
    <t xml:space="preserve">E) </t>
  </si>
  <si>
    <r>
      <rPr>
        <b/>
        <sz val="11"/>
        <color theme="1"/>
        <rFont val="Calibri"/>
        <charset val="134"/>
        <scheme val="minor"/>
      </rPr>
      <t>Monitoring</t>
    </r>
    <r>
      <rPr>
        <sz val="11"/>
        <color theme="1"/>
        <rFont val="Arial"/>
        <charset val="134"/>
      </rPr>
      <t xml:space="preserve">
This budget heading is intended to cover for expenses related to participation on Partners' meetings organized by We Effect and other evaluations and assessments of the Partner/Project not consisting the Project Document but requested by We Effect. Partners meetings occur at least twice a year, in one of the countries where We Effect Regional Office Europe operates. Eligible expenses related to the meetings include travel costs, lodging and DSA.</t>
    </r>
  </si>
  <si>
    <t xml:space="preserve">F) </t>
  </si>
  <si>
    <r>
      <rPr>
        <b/>
        <sz val="11"/>
        <color theme="1"/>
        <rFont val="Calibri"/>
        <charset val="134"/>
        <scheme val="minor"/>
      </rPr>
      <t>Financial support</t>
    </r>
    <r>
      <rPr>
        <sz val="11"/>
        <color theme="1"/>
        <rFont val="Arial"/>
        <charset val="134"/>
      </rPr>
      <t xml:space="preserve">
Under Financial support the project could charge Overhead expenses. These expenses represent costs of general business functions, i.e. costs that would remain even without the project. The amount of overhead cannot exceed 5% of the subtotal project costs. For verification purposes, expenditures claimed under Overhead must be paid directly from the WE project bank account. Such expenses include, but are not limited to: facility costs, management salaries, marketing, insurances etc.</t>
    </r>
  </si>
  <si>
    <r>
      <rPr>
        <sz val="5"/>
        <color theme="1"/>
        <rFont val="Calibri"/>
        <charset val="134"/>
        <scheme val="minor"/>
      </rPr>
      <t xml:space="preserve">
</t>
    </r>
    <r>
      <rPr>
        <sz val="11"/>
        <color theme="1"/>
        <rFont val="Arial"/>
        <charset val="134"/>
      </rPr>
      <t xml:space="preserve">Other information that should be filled in the sheet "Approved Budget" are:
</t>
    </r>
    <r>
      <rPr>
        <sz val="5"/>
        <color theme="1"/>
        <rFont val="Calibri"/>
        <charset val="134"/>
        <scheme val="minor"/>
      </rPr>
      <t xml:space="preserve">
</t>
    </r>
    <r>
      <rPr>
        <sz val="11"/>
        <color theme="1"/>
        <rFont val="Arial"/>
        <charset val="134"/>
      </rPr>
      <t xml:space="preserve">- Partner’s Contribution – if any, represents the participation to the overall costs, but only made (paid) in cash. No in-kind will be accepted.
</t>
    </r>
    <r>
      <rPr>
        <sz val="5"/>
        <color theme="1"/>
        <rFont val="Calibri"/>
        <charset val="134"/>
        <scheme val="minor"/>
      </rPr>
      <t xml:space="preserve">
</t>
    </r>
    <r>
      <rPr>
        <sz val="11"/>
        <color theme="1"/>
        <rFont val="Arial"/>
        <charset val="134"/>
      </rPr>
      <t xml:space="preserve">- Amount allocated to women (FRAS) – which should represent the current ratio of women directly benefiting from the activities as a portion of the entire target group. Note that within the budget the ratio of FRAS must reflect the current situation of involved women with the project activities rather than the aspired/targeted rate of FRAS.
</t>
    </r>
    <r>
      <rPr>
        <sz val="5"/>
        <color theme="1"/>
        <rFont val="Calibri"/>
        <charset val="134"/>
        <scheme val="minor"/>
      </rPr>
      <t xml:space="preserve">
</t>
    </r>
    <r>
      <rPr>
        <sz val="11"/>
        <color theme="1"/>
        <rFont val="Arial"/>
        <charset val="134"/>
      </rPr>
      <t xml:space="preserve">- Exchange rate - propose an exchange rate that's based on commercial exchange rate, OANDA rate or other reliable source (e.g. National Central Bank) which could provide more realistic exchange rate of the local currency versus the Swedish Krona (SEK).
</t>
    </r>
    <r>
      <rPr>
        <sz val="5"/>
        <color theme="1"/>
        <rFont val="Calibri"/>
        <charset val="134"/>
        <scheme val="minor"/>
      </rPr>
      <t xml:space="preserve">
</t>
    </r>
    <r>
      <rPr>
        <sz val="11"/>
        <color theme="1"/>
        <rFont val="Arial"/>
        <charset val="134"/>
      </rPr>
      <t>- Partner's comments/justification - feel free to use this column to provide additional information to the budget reviewer on matters you find important and helpful for the proposed budget and activities. Information on justification of the expense, the used calculation, planned locations, expected number of participants, frequency of activity, specifics for any related purchases/services or supplies and similar details are considered valuable.</t>
    </r>
  </si>
  <si>
    <t>Do not fill in Column Xledger code (We Effect). This is responsibility of We Effect</t>
  </si>
  <si>
    <t>Do not write in row 4 from column O to colum AH since they contain infomration importat for some formulas.</t>
  </si>
  <si>
    <t>Inserting New Expense Lines</t>
  </si>
  <si>
    <t>If for a given activity you have more than 5 types of expenses, follow these steps to insert new line without disturbing the remaining of the formulas.</t>
  </si>
  <si>
    <t>1. Move over to the row header to the last expense line (row 53 in this case, expense line 1.1.1.5.</t>
  </si>
  <si>
    <t>2. Right click on the row header and copy the entire row. Make sure that the row you are about to copy is blank, i.e. first you make line for each of the expenses you plan to have and than you fill in the information. This way you will ensure that the formulas are already there for the new expense line without the filled in information for  another foreseen cost.</t>
  </si>
  <si>
    <t>3. To paste, go over to the same row that you copied, right click and select the option "Insert copied cells".</t>
  </si>
  <si>
    <t>4. You can now proceed to rename the number and name of the newly copied expense line and fill in the required information. This way all formulas contained within the cost row will be retained same as the already present expense lines. At the same time, the activity will sum up automatically the added cost row to the total.</t>
  </si>
  <si>
    <r>
      <rPr>
        <b/>
        <sz val="11"/>
        <color theme="1"/>
        <rFont val="Calibri"/>
        <charset val="134"/>
        <scheme val="minor"/>
      </rPr>
      <t xml:space="preserve">NB: Do not delete the already given rows for expense lines and activities. </t>
    </r>
    <r>
      <rPr>
        <sz val="11"/>
        <color theme="1"/>
        <rFont val="Arial"/>
        <charset val="134"/>
      </rPr>
      <t>This will be done after the proposed detail budegt is reviewd and approved.</t>
    </r>
  </si>
  <si>
    <t>Inserting New Activities</t>
  </si>
  <si>
    <t>The steps for adding new (more than 5 activities per output) follows the same steps as for adding new Expense Lines. The only difference is that instead of one row, all of the rows, including the activity row are copied at once and then paste. After adding all new lines for the new activity, you'll only need to update the corresponding sequence number and the formula for the output under which the new activity belongs.</t>
  </si>
  <si>
    <t>SHEET Overview</t>
  </si>
  <si>
    <t>This sheet presents an overview of the approved detail budget. Here you can see the total amounts in SEK per heading, percentage of amount allocated to women, as well as the fluctuations between revisions.</t>
  </si>
  <si>
    <t>SHEET A. Budget</t>
  </si>
  <si>
    <t>Use this sheet to plan for the fund requests. The values in the first 4 columns (A, B, C and D) are linked to the same cells from sheet "Approved Budget". Even thou the sheets are interconnected, make sure that whatever you have in the Approved Budget as expense number and description is replicated in the sheet "A. Budget". Updating of sheet B should be done only after the detail budget has been approved.
In case you added more lines in the sheet "Approved Budget", the same will be required to be made in sheet A. Follow the steps for adding lines in sheet A as described above for inserting new lines in the sheet "Approved budget".</t>
  </si>
  <si>
    <t>Do not write in row 3 and 4 from column G to column AB (i.e. the entire row where the Project number is stated). These cells contain information that are linked to the other sheets and help make better calculations.</t>
  </si>
  <si>
    <t>Plan for the funds needed in the respective column titled "Planned Act. (Loc. Curr.)". The remaining columns are linked to the sheet "C. Detail Transactions" and automatically calculate the expenditures, both, in local currency and SEK.</t>
  </si>
  <si>
    <t>Apart from that, you can also follow the total expenditures in local currency and SEK (columns AD &amp; AE, named  "Total Exp. (Loc. Curr.)" and "Total Exp. SEK"), as well as the budget utilization which is based only on the values in SEK (budgeted vs spent). Accordingly, you can track the remaining funds in SEK in column AI named "Remaining funds SEK" which should help you to better manage the available funds you have in your local currency.</t>
  </si>
  <si>
    <t>When submitting the bimonthly report,make sure that
the report is based on activity level. To do this, click on the
header row 1 (as shown in the picture). Also, have visible the
columns for the approved amount, the reporting period in 
question, the following period for which you plan the
requested funds, the accumulated expenditures, utilization 
and remaining funds. All other columns should be hidden.</t>
  </si>
  <si>
    <t>SHEET B. Bimonthly Rec &amp; Request</t>
  </si>
  <si>
    <t>In general, cells in yellow are the ones to be filled in. More so, precise instructions per line are presented below. If you have any technical difficulties with the sheet or the file, notify the Regional Office.</t>
  </si>
  <si>
    <t>For each bimonthly period there is a separate group of columns which can be unhided by clicking on the "+" button placed over the head columns. This is a semi-formula generated report, infomration only need to be added for the opening balance at the begining of the year (or the first report), the amount of the received funds in local currency and the commercial exchange rate for selling the received EUR. The rest is filled in based on the data entered in sheet "C. Detail Transactions".</t>
  </si>
  <si>
    <r>
      <rPr>
        <b/>
        <sz val="11"/>
        <color rgb="FF00B050"/>
        <rFont val="Arial"/>
        <charset val="204"/>
      </rPr>
      <t>Do not input exchange rates and dates of transfer in this sheet</t>
    </r>
    <r>
      <rPr>
        <sz val="11"/>
        <color rgb="FF00B050"/>
        <rFont val="Arial"/>
        <charset val="134"/>
      </rPr>
      <t>.
Starting from June 2021, We Effect has new methodology for calculating Exchange rates. This means that the balances in SEK will now be calculated based on the exchange rates provided by We Effect:
1. On the day of the transfer of the funds
2. On the last reporting date in the reporting period (eg. 30st of April for the period March-April)
Each reporting period We Effect will provide you with these two exchange rates and the date of the transfer and you should insert them in the appropriate cell in the sheet Exchange rates  along with the date. The formulas will calculate the SEK balances in Sheet B. Bimonthly Rec &amp; Request.</t>
    </r>
  </si>
  <si>
    <t>Do not write anything in row 4 (below the indicated "dd.mm.yyyy"). Formulas are connected to information contained in these cells.</t>
  </si>
  <si>
    <t>Enter manually the opening balance for the first report (which in the case of multiple-year supported project, is the closing balance from the previous report). For the first reconciliation report, the closing balance from the previous period will be provided from We Effect's records.</t>
  </si>
  <si>
    <t/>
  </si>
  <si>
    <t>Amount generated by formula.</t>
  </si>
  <si>
    <t>Under transfers from We Effect in local currency, please state the equivalent of the received EUR funds on your bank account in local currency. In column (where indicated), put the date of the transfers made by We Effect when you had them received on your EUR account. The SEK value of each transfer will be communicated to you by We Effect according to their records.</t>
  </si>
  <si>
    <t>Use this line if funds were transferred in multiple tranches during the period. Each tranche within the period should be a separate line. If you only received one tranche from We Effect, then please state 0 in second line.</t>
  </si>
  <si>
    <t>Enter manually the interest earned during the period on the project bank account. If none, please state 0.</t>
  </si>
  <si>
    <t>Amount calculated by formula.</t>
  </si>
  <si>
    <t>Amounts in this line, both in local currency and in SEK, are automatically retrieved from sheet "C. Detail Transactions".</t>
  </si>
  <si>
    <t>Enter manually the total amount of expenses in local currency which you have paid on behalf of  We Effect, ROEU or other project. If none, please state 0. The equivalent in SEK will be automatically calculated based on the ex. rate in cell J6 (with red border). Paid on Behalf expenses cannot be incurred without We Effect prior instruction or request.</t>
  </si>
  <si>
    <t xml:space="preserve">G) </t>
  </si>
  <si>
    <t>Amount in this line is automatically retrieved from sheet "A. Budget". The equivalent in SEK will be automatically calculated based on the ex. rate in cell J6 (with red border).</t>
  </si>
  <si>
    <t xml:space="preserve">H) </t>
  </si>
  <si>
    <t>EUR</t>
  </si>
  <si>
    <t>Please put the commercial exchange rate of the EUR/your local currency in cell E33 (marked yellow).</t>
  </si>
  <si>
    <r>
      <rPr>
        <sz val="11"/>
        <color theme="1"/>
        <rFont val="Arial"/>
        <charset val="134"/>
      </rPr>
      <t>Provide information on your own cash contribution to the project in the line "</t>
    </r>
    <r>
      <rPr>
        <b/>
        <sz val="11"/>
        <color theme="1"/>
        <rFont val="Calibri"/>
        <charset val="134"/>
        <scheme val="minor"/>
      </rPr>
      <t>Partner's Cash Contribution (during period)</t>
    </r>
    <r>
      <rPr>
        <sz val="11"/>
        <color theme="1"/>
        <rFont val="Arial"/>
        <charset val="134"/>
      </rPr>
      <t>". If none, please state 0. This contricution is not part, i.e. is not to be reported in the sheet "C. Detail Transactions"</t>
    </r>
  </si>
  <si>
    <r>
      <rPr>
        <sz val="11"/>
        <color theme="1"/>
        <rFont val="Arial"/>
        <charset val="134"/>
      </rPr>
      <t>Please fill in the table on "</t>
    </r>
    <r>
      <rPr>
        <b/>
        <i/>
        <sz val="11"/>
        <color theme="1"/>
        <rFont val="Calibri"/>
        <charset val="134"/>
        <scheme val="minor"/>
      </rPr>
      <t>Analysis of the closing balance</t>
    </r>
    <r>
      <rPr>
        <i/>
        <sz val="11"/>
        <color theme="1"/>
        <rFont val="Calibri"/>
        <charset val="134"/>
        <scheme val="minor"/>
      </rPr>
      <t>:</t>
    </r>
    <r>
      <rPr>
        <sz val="11"/>
        <color theme="1"/>
        <rFont val="Arial"/>
        <charset val="134"/>
      </rPr>
      <t>" by providing information on all lines in local currency. If some of the accounts don't have outstanding balance, please state 0. Note that the total of all these lines should match the amount under line "</t>
    </r>
    <r>
      <rPr>
        <i/>
        <sz val="11"/>
        <color theme="1"/>
        <rFont val="Calibri"/>
        <charset val="134"/>
        <scheme val="minor"/>
      </rPr>
      <t>F) Closing Balance (C-D-E)"</t>
    </r>
    <r>
      <rPr>
        <sz val="11"/>
        <color theme="1"/>
        <rFont val="Arial"/>
        <charset val="134"/>
      </rPr>
      <t>. The equivalent of the individual balances will be automatically calculated into SEK using the rate from the total closing balance for the period.</t>
    </r>
  </si>
  <si>
    <r>
      <rPr>
        <b/>
        <sz val="11"/>
        <color theme="1"/>
        <rFont val="Calibri"/>
        <charset val="134"/>
        <scheme val="minor"/>
      </rPr>
      <t xml:space="preserve">Budget utilization </t>
    </r>
    <r>
      <rPr>
        <sz val="11"/>
        <color theme="1"/>
        <rFont val="Arial"/>
        <charset val="134"/>
      </rPr>
      <t xml:space="preserve">is calculated by formula. It represents the ratio of period-end expenditures in SEK versus the total approved budget in SEK.
</t>
    </r>
    <r>
      <rPr>
        <b/>
        <sz val="11"/>
        <color theme="1"/>
        <rFont val="Calibri"/>
        <charset val="134"/>
        <scheme val="minor"/>
      </rPr>
      <t xml:space="preserve">Funds utilization </t>
    </r>
    <r>
      <rPr>
        <sz val="11"/>
        <color theme="1"/>
        <rFont val="Arial"/>
        <charset val="134"/>
      </rPr>
      <t>is calculated by formula. It represents the ratio of total transferred funds (excluding the latest request) in SEK versus the total approved budget in SEK.</t>
    </r>
  </si>
  <si>
    <t>SHEET C. Detail Transactions</t>
  </si>
  <si>
    <t>Use this sheet to list all of the transactions (payments) that consist the expenditure report. Follow the table for guidance on the type of information that are needed. Note that columns in yellow are the ones that require information. Columns in white contain formula and will automatically calculate amounts.
You can insert (add) new lines for transactions by right clicking on the heading number of the row and choosing insert.</t>
  </si>
  <si>
    <t>Column</t>
  </si>
  <si>
    <t>Instruction</t>
  </si>
  <si>
    <t>#</t>
  </si>
  <si>
    <t>Sequence number of the transaction in this table of detail transactions.</t>
  </si>
  <si>
    <t>Bank or cash</t>
  </si>
  <si>
    <t>State whether the transition is made from the bank account or in cash</t>
  </si>
  <si>
    <t>Date</t>
  </si>
  <si>
    <t>Write the date of the transaction as dd/mm/yyyy</t>
  </si>
  <si>
    <t>Expense line no.:</t>
  </si>
  <si>
    <t>State the number of the expense line under which the transaction is charged</t>
  </si>
  <si>
    <t>Expense line name</t>
  </si>
  <si>
    <t>Do not enter anything. Based on the number of the expense line, information on the description of the line will be retrieved from the sheet "Expense Lines"</t>
  </si>
  <si>
    <t>Supplier</t>
  </si>
  <si>
    <t>State the name of the supplier or person towards whom the transaction is made</t>
  </si>
  <si>
    <t>Description of service/goods provided</t>
  </si>
  <si>
    <t>Elaborate the reason for the payment, what was paid for.</t>
  </si>
  <si>
    <t>Ref. Document (invoice no., receipt)</t>
  </si>
  <si>
    <t>State the reference number of the supporting document, e.g. invoice, receipt or contract number</t>
  </si>
  <si>
    <t>Amount (Loc. Curr.)</t>
  </si>
  <si>
    <t>Write the amount of the payment in local currency</t>
  </si>
  <si>
    <t>Currency</t>
  </si>
  <si>
    <t>State the currency of the payment and the amount. Preferably, payments in currency different than the local one, should be expressed in their equivalent in local currency.</t>
  </si>
  <si>
    <t>Ex. rate</t>
  </si>
  <si>
    <r>
      <rPr>
        <sz val="11"/>
        <color theme="1"/>
        <rFont val="Arial"/>
        <charset val="134"/>
      </rPr>
      <t>Write in or</t>
    </r>
    <r>
      <rPr>
        <sz val="11"/>
        <color rgb="FF00B050"/>
        <rFont val="Arial"/>
        <charset val="204"/>
      </rPr>
      <t xml:space="preserve"> pull it with a formula</t>
    </r>
    <r>
      <rPr>
        <sz val="11"/>
        <color theme="1"/>
        <rFont val="Arial"/>
        <charset val="134"/>
      </rPr>
      <t xml:space="preserve"> the exchange rate that is applicable for the bimonthly period when the payment is made. The exchange rate should derive from the sheet "B. Bimonthly Rec. &amp; Request", </t>
    </r>
    <r>
      <rPr>
        <i/>
        <sz val="11"/>
        <color rgb="FF00B050"/>
        <rFont val="Arial"/>
        <charset val="204"/>
      </rPr>
      <t>Ex. Rate for Exp.</t>
    </r>
    <r>
      <rPr>
        <sz val="11"/>
        <color rgb="FF00B050"/>
        <rFont val="Arial"/>
        <charset val="204"/>
      </rPr>
      <t xml:space="preserve"> (the exchange rate at the date of Period end)</t>
    </r>
    <r>
      <rPr>
        <sz val="11"/>
        <color theme="1"/>
        <rFont val="Arial"/>
        <charset val="134"/>
      </rPr>
      <t>.</t>
    </r>
  </si>
  <si>
    <t>Amount SEK</t>
  </si>
  <si>
    <t>Do not enter any data into this column, the value is automatically calculated based on the information stated under column "Amount (Loc. Curr.)" and ""Ex. rate"</t>
  </si>
  <si>
    <t>FRAS Category</t>
  </si>
  <si>
    <t>Choose one of the categories: "Target Group" for expenses which cannot be directly measured as to how much of them were spent for women, and "Participant" for expenses which are direct support to women beneficiaries.</t>
  </si>
  <si>
    <t>Number of women</t>
  </si>
  <si>
    <t>In case of FRAS Category "Participant", please state the number of women for the listed expense line.</t>
  </si>
  <si>
    <t>Total number of participants</t>
  </si>
  <si>
    <t>In case of FRAS Category "Participant", please state the total number of participants for the listed expense line.</t>
  </si>
  <si>
    <t>FRAS Amount (Loc. Curr.)</t>
  </si>
  <si>
    <t>Do not enter any data into this column, the value is automatically calculated based on the information stated under column "Amount (Loc. Curr.)", "FRAS Category", "Number of women" and "Total number of participants".</t>
  </si>
  <si>
    <t>FRAS Amount (SEK)</t>
  </si>
  <si>
    <t>Do not enter any data into this column, the value is automatically calculated based on the information stated under column "FRAS Amount (Loc. Curr.)" and "Ex. rate".</t>
  </si>
  <si>
    <t>Comments</t>
  </si>
  <si>
    <t>This column will be used for any detailed questions, related to a specific line of the Detailed transactions, that may be raised during the review process. By color coding, We Effect and the Partner Organization can exchange comments and retain them for future reference.</t>
  </si>
  <si>
    <t>Xledger line item</t>
  </si>
  <si>
    <t>Do not enter anything. Filling in this column is responsibility of We Effect.</t>
  </si>
  <si>
    <t>Xledger line item name</t>
  </si>
  <si>
    <t>Do not enter anything. Based on the number of the Xledger code, information on the description of the line will be retrieved from the sheet "Xledger codes"</t>
  </si>
  <si>
    <t>SHEET D. FRAS Jan-Dec</t>
  </si>
  <si>
    <t>This report in entirely formula based and generates information based on the data entered in the sheet "C. Detail Transactions". The report is to be submitted twice per year, semi-annually and at the end of the year with the last reconciliation report.</t>
  </si>
  <si>
    <t>SHEET E. Annual Rec.</t>
  </si>
  <si>
    <t>This report is formula based and generates information based on the entered data in the sheets "C. Detail Transactions" and "B. Bimonthly Rec. &amp; Request".The closing balance and the table on its analysis should match with eachother as well as witht the information of the last submitted bimonthly report. By structure, it has the same outline as the bimonthly reconciliation report.</t>
  </si>
  <si>
    <t>SHEET Expense lines</t>
  </si>
  <si>
    <t>This sheet serves for data validation of the information entered in the sheet "C. Detail Transactions" in column "Expense number". Depending on the approved budget, please update this list regularly with the exact expense lines that you have budgeted funds for.
After updating the list, sort the table by expense number, from smallest to largest.</t>
  </si>
  <si>
    <t>SHEET Xledger codes</t>
  </si>
  <si>
    <t>This sheet is responsibility of We Effect</t>
  </si>
  <si>
    <t>SHEET Exchange rates</t>
  </si>
  <si>
    <t>Starting from June 2021, We Effect has new methodology for calculating Exchange rates. This means that the balances in SEK will now be calculated based on the exchange rates provided by We Effect:
1. On the day of the transfer of the funds
2. On the last reporting date in the reporting period (eg. 30st of April for the period March-April)
Each reporting period We Effect will provide you with these two exchange rates and and the date of the transfer and you should insert them in the appropriate cell in the sheet Exchange rates along with the date. All the cells that need to be filled in are marked with yellow. The formulas will calculate the SEK balances in Sheet B. Bimonthly Rec &amp; Request.</t>
  </si>
  <si>
    <t>start date</t>
  </si>
  <si>
    <t>end date</t>
  </si>
  <si>
    <t>Market Actor Facilitator (MAF) Name:</t>
  </si>
  <si>
    <t>Abbreviation:</t>
  </si>
  <si>
    <t>Project Name:</t>
  </si>
  <si>
    <t>Income Increase and Socio-Economic Empowerment of Vulnerable and Marginalized Groups from Rural and Sub-Urban Areas 2021–2025 (IISEE)</t>
  </si>
  <si>
    <t>Project Number:</t>
  </si>
  <si>
    <t>N/A</t>
  </si>
  <si>
    <t xml:space="preserve">Intervention Name: </t>
  </si>
  <si>
    <t>FRAS %</t>
  </si>
  <si>
    <t>50%</t>
  </si>
  <si>
    <t>Budgeting rate MKD/SEK:</t>
  </si>
  <si>
    <t>FRAS Amount</t>
  </si>
  <si>
    <t xml:space="preserve">Budget We Effect (in SEK): </t>
  </si>
  <si>
    <t>Contribution MAF (in SEK):</t>
  </si>
  <si>
    <t>Other Contribution  (in SEK):</t>
  </si>
  <si>
    <t>Total budget:</t>
  </si>
  <si>
    <t>Budget line</t>
  </si>
  <si>
    <t>Description</t>
  </si>
  <si>
    <t>Cost unit</t>
  </si>
  <si>
    <t>Unit price</t>
  </si>
  <si>
    <t>Qty</t>
  </si>
  <si>
    <t>Total budget in MKD</t>
  </si>
  <si>
    <t>Total budget in SEK</t>
  </si>
  <si>
    <t>Market Actor Facilitator Contribution in MKD</t>
  </si>
  <si>
    <t>Market Actor Facilitator Contribution in SEK</t>
  </si>
  <si>
    <t>Other Contribution in MKD</t>
  </si>
  <si>
    <t>Other Contribution in SEK</t>
  </si>
  <si>
    <t>Budget justification and explanation</t>
  </si>
  <si>
    <t>Outcome 2: Local communities are resilient and sustainable, providing support in rural development especially for poor members of the communities in the selected market systems</t>
  </si>
  <si>
    <t>4.3.3A</t>
  </si>
  <si>
    <t>Output 2.1: Strengthen capacities of communities to offer targeted services to their members</t>
  </si>
  <si>
    <t>4.3.3A.4</t>
  </si>
  <si>
    <t>4.3.4.A.4.1</t>
  </si>
  <si>
    <t>Activity: Intervention administration</t>
  </si>
  <si>
    <t>[write the cost]</t>
  </si>
  <si>
    <t>per month</t>
  </si>
  <si>
    <t>Travel and reimbursable costs</t>
  </si>
  <si>
    <t>Operational office costs and accounting</t>
  </si>
  <si>
    <t>Audit costs</t>
  </si>
  <si>
    <t>lump sum</t>
  </si>
  <si>
    <t>4.3.3A.4.2</t>
  </si>
  <si>
    <t>Activity:</t>
  </si>
  <si>
    <t>4.3.3A.4.3</t>
  </si>
  <si>
    <t xml:space="preserve">Activity: </t>
  </si>
  <si>
    <t>4.3.3A.4.4</t>
  </si>
  <si>
    <t>4.3.3A.4.5</t>
  </si>
  <si>
    <t>4.3.3A.4.6</t>
  </si>
  <si>
    <t>4.3.3A.4.7</t>
  </si>
  <si>
    <t xml:space="preserve">TOTAL </t>
  </si>
  <si>
    <r>
      <rPr>
        <sz val="10"/>
        <rFont val="Georgia"/>
        <charset val="204"/>
      </rPr>
      <t>Date:</t>
    </r>
  </si>
  <si>
    <r>
      <rPr>
        <b/>
        <i/>
        <sz val="10"/>
        <color theme="1"/>
        <rFont val="Georgia"/>
        <charset val="204"/>
      </rPr>
      <t xml:space="preserve">For Market Actor Facilitator </t>
    </r>
    <r>
      <rPr>
        <b/>
        <i/>
        <sz val="10"/>
        <color rgb="FFFF0000"/>
        <rFont val="Georgia"/>
        <charset val="204"/>
      </rPr>
      <t>(insert full legal name)</t>
    </r>
  </si>
  <si>
    <t>Prepared by:</t>
  </si>
  <si>
    <t>______________________________________</t>
  </si>
  <si>
    <t>Name and Surname:</t>
  </si>
  <si>
    <t xml:space="preserve">Position: </t>
  </si>
  <si>
    <t>Approved by:</t>
  </si>
  <si>
    <t xml:space="preserve">Name and surname: </t>
  </si>
  <si>
    <t>Budget 2023-2024</t>
  </si>
  <si>
    <t>Text in dark red indicates information that need to be verified by We Effect upon decision to sign project agreement</t>
  </si>
  <si>
    <t xml:space="preserve">Text and numbers in red indicate information to be updated or double checked </t>
  </si>
  <si>
    <t>Partner Name:</t>
  </si>
  <si>
    <t>National federation of farmers</t>
  </si>
  <si>
    <t>Amounts in blue indicate the maximum allowed limit in SEK of the budget heading.</t>
  </si>
  <si>
    <t>NFF</t>
  </si>
  <si>
    <t>Organizational development of NFF and improved market linkages for small farmers</t>
  </si>
  <si>
    <t>PJ1359</t>
  </si>
  <si>
    <t>XLedger No</t>
  </si>
  <si>
    <t>FRAS target (in percentage)</t>
  </si>
  <si>
    <t>ex rate 1SEK = Local curr.</t>
  </si>
  <si>
    <t xml:space="preserve">FRAS amount: </t>
  </si>
  <si>
    <t>Budgeted:</t>
  </si>
  <si>
    <t>Approved limit:</t>
  </si>
  <si>
    <t>ToR / Specification needed</t>
  </si>
  <si>
    <t>Unit</t>
  </si>
  <si>
    <t>Unit number</t>
  </si>
  <si>
    <t>Total costs in LC</t>
  </si>
  <si>
    <t>Total costs in SEK</t>
  </si>
  <si>
    <t>%</t>
  </si>
  <si>
    <t>QA1</t>
  </si>
  <si>
    <t>RE: QA1</t>
  </si>
  <si>
    <t>PERSONNEL</t>
  </si>
  <si>
    <t xml:space="preserve">Finance and administration 50% </t>
  </si>
  <si>
    <t>month</t>
  </si>
  <si>
    <t>Organizational Development Coordinator 50%</t>
  </si>
  <si>
    <t>Co-Facilitators 100%</t>
  </si>
  <si>
    <t>Administration and Logistics  25%</t>
  </si>
  <si>
    <t>OPERATIONAL COSTS</t>
  </si>
  <si>
    <t>Travel &amp; reimbursable costs</t>
  </si>
  <si>
    <t>months</t>
  </si>
  <si>
    <t>Operational / office costs</t>
  </si>
  <si>
    <t>4.2</t>
  </si>
  <si>
    <t>Outcome 1</t>
  </si>
  <si>
    <t>4.2.1</t>
  </si>
  <si>
    <t>Intervention area 1
Rural enterprises, small farmers/producers grow, and provide more income and employment opportunities for the people from the rural area, women and youth in particular</t>
  </si>
  <si>
    <t>4.2.1.1</t>
  </si>
  <si>
    <t>Intervention Area 1-1 Increase access to market for wheat producers through planned contract based production</t>
  </si>
  <si>
    <t>4.2.1.1.1</t>
  </si>
  <si>
    <t>Procurement of the certified wheat seed for the beneficiaries</t>
  </si>
  <si>
    <t>4.2.1.1.2</t>
  </si>
  <si>
    <t>Engagement of Expert(s) for agrotechnical measures plan</t>
  </si>
  <si>
    <t>4.2.1.1.3</t>
  </si>
  <si>
    <t>On field support by the intervention partner</t>
  </si>
  <si>
    <t>4.2.1.1.4</t>
  </si>
  <si>
    <t>Contract farming model establishment</t>
  </si>
  <si>
    <t>4.2.1.1.5</t>
  </si>
  <si>
    <t>Buy-out of the wheat according to quality</t>
  </si>
  <si>
    <t>4.2.1.1.6</t>
  </si>
  <si>
    <t>4.2.1.1.7</t>
  </si>
  <si>
    <t>4.2.1.1.8</t>
  </si>
  <si>
    <t>4.2.1.1.9</t>
  </si>
  <si>
    <t>4.2.1.1.10</t>
  </si>
  <si>
    <t>4.2.1.1.11</t>
  </si>
  <si>
    <t>4.2.1.1.12</t>
  </si>
  <si>
    <t>4.2.1.1.13</t>
  </si>
  <si>
    <t>4.2.1.1.14</t>
  </si>
  <si>
    <t>4.2.1.1.15</t>
  </si>
  <si>
    <t>4.2.1.2</t>
  </si>
  <si>
    <t xml:space="preserve">Intervention Area 1-2 School scheems, project Apple </t>
  </si>
  <si>
    <t>4.2.1.2.1</t>
  </si>
  <si>
    <t>4.2.1.2.2</t>
  </si>
  <si>
    <t>Organizational structure for group for producers</t>
  </si>
  <si>
    <t>day</t>
  </si>
  <si>
    <t>4.2.1.2.3</t>
  </si>
  <si>
    <t>Promotion and marketing of school scheems concept</t>
  </si>
  <si>
    <t>4.2.1.2.4</t>
  </si>
  <si>
    <t>5 Meetings</t>
  </si>
  <si>
    <t>4.2.1.2.5</t>
  </si>
  <si>
    <t>Study visit in region for learning best practice of school scheems</t>
  </si>
  <si>
    <t>per visit</t>
  </si>
  <si>
    <t>4.2.1.2.6</t>
  </si>
  <si>
    <t>Standardization of products</t>
  </si>
  <si>
    <t>4.2.1.2.7</t>
  </si>
  <si>
    <t>Procurment of products and transport</t>
  </si>
  <si>
    <t>4.2.1.2.8</t>
  </si>
  <si>
    <t>Coordinative group to amend legal solutions in the area of facilitating the work of the group of producers</t>
  </si>
  <si>
    <t>event</t>
  </si>
  <si>
    <t>4.2.1.2.9</t>
  </si>
  <si>
    <t>Preparation and publication of a Public Call</t>
  </si>
  <si>
    <t>4.2.1.2.10</t>
  </si>
  <si>
    <t>4.2.1.2.11</t>
  </si>
  <si>
    <t>4.2.1.2.12</t>
  </si>
  <si>
    <t>4.2.1.2.13</t>
  </si>
  <si>
    <t>4.2.1.2.14</t>
  </si>
  <si>
    <t>4.2.1.2.15</t>
  </si>
  <si>
    <t>4.2.1.3</t>
  </si>
  <si>
    <t>Intervention Area 1-3 Increase access to market for pepper producers through planned contract based production</t>
  </si>
  <si>
    <t>4.2.1.3.1</t>
  </si>
  <si>
    <t>Procurement of the certified pepper seedlings for the beneficiaries</t>
  </si>
  <si>
    <t>4.2.1.3.2</t>
  </si>
  <si>
    <t>Engagement of Expert for preparation of ToR for pepper seedlings</t>
  </si>
  <si>
    <t>4.2.1.3.3</t>
  </si>
  <si>
    <t>4.2.1.3.4</t>
  </si>
  <si>
    <t>4.2.1.3.5</t>
  </si>
  <si>
    <t>Buy-out of the pepper according to quality</t>
  </si>
  <si>
    <t>4.2.1.3.6</t>
  </si>
  <si>
    <t>4.2.1.3.7</t>
  </si>
  <si>
    <t>4.2.1.3.8</t>
  </si>
  <si>
    <t>4.2.1.3.9</t>
  </si>
  <si>
    <t>4.2.1.3.10</t>
  </si>
  <si>
    <t>4.2.1.3.11</t>
  </si>
  <si>
    <t>4.2.1.3.12</t>
  </si>
  <si>
    <t>4.2.1.3.13</t>
  </si>
  <si>
    <t>4.2.1.3.14</t>
  </si>
  <si>
    <t>4.2.1.3.15</t>
  </si>
  <si>
    <t>4.2.1.4</t>
  </si>
  <si>
    <t>Intervention Area 1-4 Intervention large scale farmer with license to process and sale apple-based products Phase out</t>
  </si>
  <si>
    <t>4.2.1.4.1</t>
  </si>
  <si>
    <t>marketing agency for preparing promotion materials, promotion activities and making marketing linkages for selling apple juice (creation of facebook, baner, promo stand,  broshure, posters, labels, profesional photos and clips for sicial media and three organization of degustations for potentianl buyers)</t>
  </si>
  <si>
    <t>4.2.1.4.2</t>
  </si>
  <si>
    <t>Bottles of apple juice</t>
  </si>
  <si>
    <t>4.2.1.4.3</t>
  </si>
  <si>
    <t>4.2.1.4.4</t>
  </si>
  <si>
    <t>4.2.1.4.5</t>
  </si>
  <si>
    <t>4.2.1.4.6</t>
  </si>
  <si>
    <t>4.2.1.4.7</t>
  </si>
  <si>
    <t>4.2.1.4.8</t>
  </si>
  <si>
    <t>4.2.1.4.9</t>
  </si>
  <si>
    <t>4.2.1.4.10</t>
  </si>
  <si>
    <t>4.2.1.4.11</t>
  </si>
  <si>
    <t>4.2.1.4.12</t>
  </si>
  <si>
    <t>4.2.1.4.13</t>
  </si>
  <si>
    <t>4.2.1.4.14</t>
  </si>
  <si>
    <t>4.2.1.4.15</t>
  </si>
  <si>
    <t>4.2.1.5</t>
  </si>
  <si>
    <t>[write the activity]</t>
  </si>
  <si>
    <t>4.2.1.5.1</t>
  </si>
  <si>
    <t>4.2.1.5.2</t>
  </si>
  <si>
    <t>4.2.1.5.3</t>
  </si>
  <si>
    <t>4.2.1.5.4</t>
  </si>
  <si>
    <t>4.2.1.5.5</t>
  </si>
  <si>
    <t>4.2.1.5.6</t>
  </si>
  <si>
    <t>4.2.1.5.7</t>
  </si>
  <si>
    <t>4.2.1.5.8</t>
  </si>
  <si>
    <t>4.2.1.5.9</t>
  </si>
  <si>
    <t>4.2.1.5.10</t>
  </si>
  <si>
    <t>4.2.1.5.11</t>
  </si>
  <si>
    <t>4.2.1.5.12</t>
  </si>
  <si>
    <t>4.2.1.5.13</t>
  </si>
  <si>
    <t>4.2.1.5.14</t>
  </si>
  <si>
    <t>4.2.1.5.15</t>
  </si>
  <si>
    <t>4.2.1A</t>
  </si>
  <si>
    <t>UNALLOCATED FUNDS</t>
  </si>
  <si>
    <t>4.2.1A.1</t>
  </si>
  <si>
    <t xml:space="preserve">Intervention 1 </t>
  </si>
  <si>
    <t>4.2.1A.1.1</t>
  </si>
  <si>
    <t>4.2.1A.1.2</t>
  </si>
  <si>
    <t>4.2.1A.1.3</t>
  </si>
  <si>
    <t>4.2.1A.1.4</t>
  </si>
  <si>
    <t>4.2.1A.1.5</t>
  </si>
  <si>
    <t>4.2.1A.1.6</t>
  </si>
  <si>
    <t>4.2.1A.1.7</t>
  </si>
  <si>
    <t>4.2.1A.1.8</t>
  </si>
  <si>
    <t>4.2.1A.1.9</t>
  </si>
  <si>
    <t>4.2.1A.1.10</t>
  </si>
  <si>
    <t>4.2.1A.1.11</t>
  </si>
  <si>
    <t>4.2.1A.1.12</t>
  </si>
  <si>
    <t>4.2.1A.1.13</t>
  </si>
  <si>
    <t>4.2.1A.1.14</t>
  </si>
  <si>
    <t>4.2.1A.1.15</t>
  </si>
  <si>
    <t>4.2.1A.2</t>
  </si>
  <si>
    <t>Intervention 2</t>
  </si>
  <si>
    <t>4.2.1A.2.1</t>
  </si>
  <si>
    <t>4.2.1A.2.2</t>
  </si>
  <si>
    <t>4.2.1A.2.3</t>
  </si>
  <si>
    <t>4.2.1A.2.4</t>
  </si>
  <si>
    <t>4.2.1A.2.5</t>
  </si>
  <si>
    <t>4.2.1A.2.6</t>
  </si>
  <si>
    <t>4.2.1A.2.7</t>
  </si>
  <si>
    <t>4.2.1A.2.8</t>
  </si>
  <si>
    <t>4.2.1A.2.9</t>
  </si>
  <si>
    <t>4.2.1A.2.10</t>
  </si>
  <si>
    <t>4.2.1A.2.11</t>
  </si>
  <si>
    <t>4.2.1A.2.12</t>
  </si>
  <si>
    <t>4.2.1A.2.13</t>
  </si>
  <si>
    <t>4.2.1A.2.14</t>
  </si>
  <si>
    <t>4.2.1A.2.15</t>
  </si>
  <si>
    <t>4.2.1A.3</t>
  </si>
  <si>
    <t>Intervention 3</t>
  </si>
  <si>
    <t>4.2.1A.3.1</t>
  </si>
  <si>
    <t>4.2.1A.3.2</t>
  </si>
  <si>
    <t>4.2.1A.3.3</t>
  </si>
  <si>
    <t>4.2.1A.3.4</t>
  </si>
  <si>
    <t>4.2.1A.3.5</t>
  </si>
  <si>
    <t>4.2.1A.3.6</t>
  </si>
  <si>
    <t>4.2.1A.3.7</t>
  </si>
  <si>
    <t>4.2.1A.3.8</t>
  </si>
  <si>
    <t>4.2.1A.3.9</t>
  </si>
  <si>
    <t>4.2.1A.3.10</t>
  </si>
  <si>
    <t>4.2.1A.3.11</t>
  </si>
  <si>
    <t>4.2.1A.3.12</t>
  </si>
  <si>
    <t>4.2.1A.3.13</t>
  </si>
  <si>
    <t>4.2.1A.3.14</t>
  </si>
  <si>
    <t>4.2.1A.3.15</t>
  </si>
  <si>
    <t>4.2.1A.4</t>
  </si>
  <si>
    <t>4.2.1A.4.1</t>
  </si>
  <si>
    <t>4.2.1A.4.2</t>
  </si>
  <si>
    <t>4.2.1A.4.3</t>
  </si>
  <si>
    <t>4.2.1A.4.4</t>
  </si>
  <si>
    <t>4.2.1A.4.5</t>
  </si>
  <si>
    <t>4.2.1A.4.6</t>
  </si>
  <si>
    <t>4.2.1A.4.7</t>
  </si>
  <si>
    <t>4.2.1A.4.8</t>
  </si>
  <si>
    <t>4.2.1A.4.9</t>
  </si>
  <si>
    <t>4.2.1A.4.10</t>
  </si>
  <si>
    <t>4.2.1A.4.11</t>
  </si>
  <si>
    <t>4.2.1A.4.12</t>
  </si>
  <si>
    <t>4.2.1A.4.13</t>
  </si>
  <si>
    <t>4.2.1A.4.14</t>
  </si>
  <si>
    <t>4.2.1A.4.15</t>
  </si>
  <si>
    <t>4.2.1A.5</t>
  </si>
  <si>
    <t>4.2.1A.5.1</t>
  </si>
  <si>
    <t>4.2.1A.5.2</t>
  </si>
  <si>
    <t>4.2.1A.5.3</t>
  </si>
  <si>
    <t>4.2.1A.5.4</t>
  </si>
  <si>
    <t>4.2.1A.5.5</t>
  </si>
  <si>
    <t>4.2.1A.5.6</t>
  </si>
  <si>
    <t>4.2.1A.5.7</t>
  </si>
  <si>
    <t>4.2.1A.5.8</t>
  </si>
  <si>
    <t>4.2.1A.5.9</t>
  </si>
  <si>
    <t>4.2.1A.5.10</t>
  </si>
  <si>
    <t>4.2.1A.5.11</t>
  </si>
  <si>
    <t>4.2.1A.5.12</t>
  </si>
  <si>
    <t>4.2.1A.5.13</t>
  </si>
  <si>
    <t>4.2.1A.5.14</t>
  </si>
  <si>
    <t>4.2.1A.5.15</t>
  </si>
  <si>
    <t>Outcome 4: Sustainable models for organisational development of the project partners are in place</t>
  </si>
  <si>
    <t>4.5.1</t>
  </si>
  <si>
    <t>Organizational development-Business model development</t>
  </si>
  <si>
    <t>4.5.1.1</t>
  </si>
  <si>
    <t>NFF Board meetings</t>
  </si>
  <si>
    <t>4.5.1.1.1</t>
  </si>
  <si>
    <t>Travel Costs  (8 participants +1 Ex.Director)</t>
  </si>
  <si>
    <t>participant</t>
  </si>
  <si>
    <t>4.5.1.1.2</t>
  </si>
  <si>
    <t>Lunch and accomodation for Management Board</t>
  </si>
  <si>
    <t>4.5.1.1.3</t>
  </si>
  <si>
    <t>4.5.1.1.4</t>
  </si>
  <si>
    <t>4.5.1.1.5</t>
  </si>
  <si>
    <t>4.5.1.1.6</t>
  </si>
  <si>
    <t>4.5.1.1.7</t>
  </si>
  <si>
    <t>4.5.1.1.8</t>
  </si>
  <si>
    <t>4.5.1.1.9</t>
  </si>
  <si>
    <t>4.5.1.1.10</t>
  </si>
  <si>
    <t>4.5.1.2</t>
  </si>
  <si>
    <t>Maintaining NFF web page</t>
  </si>
  <si>
    <t>4.5.1.2.1</t>
  </si>
  <si>
    <t xml:space="preserve">Maintaning NFF web page </t>
  </si>
  <si>
    <t>4.5.1.2.2</t>
  </si>
  <si>
    <t>4.5.1.2.3</t>
  </si>
  <si>
    <t>4.5.1.2.4</t>
  </si>
  <si>
    <t>4.5.1.2.5</t>
  </si>
  <si>
    <t>4.5.1.2.6</t>
  </si>
  <si>
    <t>4.5.1.2.7</t>
  </si>
  <si>
    <t>4.5.1.2.8</t>
  </si>
  <si>
    <t>4.5.1.2.9</t>
  </si>
  <si>
    <t>4.5.1.2.10</t>
  </si>
  <si>
    <t>4.5.1.3</t>
  </si>
  <si>
    <t>NFF Annual report 2022</t>
  </si>
  <si>
    <t>4.5.1.3.1</t>
  </si>
  <si>
    <t>Design and printing NFF Annual Report 2022</t>
  </si>
  <si>
    <t>piece</t>
  </si>
  <si>
    <t>4.5.1.3.2</t>
  </si>
  <si>
    <t>Translation macedonian to english language</t>
  </si>
  <si>
    <t>4.5.1.3.3</t>
  </si>
  <si>
    <t>Proof reading</t>
  </si>
  <si>
    <t>4.5.1.3.4</t>
  </si>
  <si>
    <t>4.5.1.3.5</t>
  </si>
  <si>
    <t>4.5.1.3.6</t>
  </si>
  <si>
    <t>4.5.1.3.7</t>
  </si>
  <si>
    <t>4.5.1.3.8</t>
  </si>
  <si>
    <t>4.5.1.3.9</t>
  </si>
  <si>
    <t>4.5.1.3.10</t>
  </si>
  <si>
    <t>4.5.1.4</t>
  </si>
  <si>
    <t>Media campaign " Buy domestic agriculture products"</t>
  </si>
  <si>
    <t>4.5.1.4.1</t>
  </si>
  <si>
    <t>Promotion tools - 200 T shirts</t>
  </si>
  <si>
    <t>4.5.1.4.2</t>
  </si>
  <si>
    <t>Promotion tools - 300 shopping bags</t>
  </si>
  <si>
    <t>4.5.1.4.3</t>
  </si>
  <si>
    <t xml:space="preserve">Baner for campaing </t>
  </si>
  <si>
    <t>4.5.1.4.4</t>
  </si>
  <si>
    <t>4.5.1.4.5</t>
  </si>
  <si>
    <t>4.5.1.4.6</t>
  </si>
  <si>
    <t>4.5.1.4.7</t>
  </si>
  <si>
    <t>4.5.1.4.8</t>
  </si>
  <si>
    <t>4.5.1.4.9</t>
  </si>
  <si>
    <t>4.5.1.4.10</t>
  </si>
  <si>
    <t>4.5.1.5</t>
  </si>
  <si>
    <t>Annual Assembly</t>
  </si>
  <si>
    <t>4.5.1.5.1</t>
  </si>
  <si>
    <t>Travel costs</t>
  </si>
  <si>
    <t>4.5.1.5.2</t>
  </si>
  <si>
    <t>Refreshment</t>
  </si>
  <si>
    <t>4.5.1.5.3</t>
  </si>
  <si>
    <t>4.5.1.5.4</t>
  </si>
  <si>
    <t>4.5.1.5.5</t>
  </si>
  <si>
    <t>4.5.1.5.6</t>
  </si>
  <si>
    <t>4.5.1.5.7</t>
  </si>
  <si>
    <t>4.5.1.5.8</t>
  </si>
  <si>
    <t>4.5.1.5.9</t>
  </si>
  <si>
    <t>4.5.1.5.10</t>
  </si>
  <si>
    <t>4.5.4</t>
  </si>
  <si>
    <t>Organizational development - Training and mentoring</t>
  </si>
  <si>
    <t>4.5.4.1</t>
  </si>
  <si>
    <t>Planning on lobby activities and policy briefs</t>
  </si>
  <si>
    <t>4.5.4.1.1</t>
  </si>
  <si>
    <t>Expert Fees</t>
  </si>
  <si>
    <t>4.5.4.1.2</t>
  </si>
  <si>
    <t>Design and Printing Multidimenzional analysis (300 copies)</t>
  </si>
  <si>
    <t>4.5.4.1.3</t>
  </si>
  <si>
    <t>Translation</t>
  </si>
  <si>
    <t>4.5.4.1.4</t>
  </si>
  <si>
    <t>Proof reading of analysis</t>
  </si>
  <si>
    <t>4.5.4.1.5</t>
  </si>
  <si>
    <t>4.5.4.1.6</t>
  </si>
  <si>
    <t>4.5.4.1.7</t>
  </si>
  <si>
    <t>4.5.4.1.8</t>
  </si>
  <si>
    <t>4.5.4.1.9</t>
  </si>
  <si>
    <t>4.5.4.1.10</t>
  </si>
  <si>
    <t>4.5.4.2</t>
  </si>
  <si>
    <t>Promote, train and facilitate the association of small scale farmers into economically viable legal entities</t>
  </si>
  <si>
    <t>4.5.4.2.1</t>
  </si>
  <si>
    <t>Support for registration costs of farmers (different economic models) -Legal Expert</t>
  </si>
  <si>
    <t>4.5.4.2.2</t>
  </si>
  <si>
    <t>4.5.4.2.3</t>
  </si>
  <si>
    <t>4.5.4.2.4</t>
  </si>
  <si>
    <t>4.5.4.2.5</t>
  </si>
  <si>
    <t>4.5.4.2.6</t>
  </si>
  <si>
    <t>4.5.4.2.7</t>
  </si>
  <si>
    <t>4.5.4.2.8</t>
  </si>
  <si>
    <t>4.5.4.2.9</t>
  </si>
  <si>
    <t>4.5.4.2.10</t>
  </si>
  <si>
    <t>4.5.4.3</t>
  </si>
  <si>
    <t>Maintain the established mechanisms of regular policy reviews and analysis</t>
  </si>
  <si>
    <t>4.5.4.3.1</t>
  </si>
  <si>
    <t>Travel cost for meetings in the sub sector groups of MAFWE</t>
  </si>
  <si>
    <t>4.5.4.3.2</t>
  </si>
  <si>
    <t>4.5.4.3.3</t>
  </si>
  <si>
    <t>4.5.4.3.4</t>
  </si>
  <si>
    <t>4.5.4.3.5</t>
  </si>
  <si>
    <t>4.5.4.3.6</t>
  </si>
  <si>
    <t>4.5.4.3.7</t>
  </si>
  <si>
    <t>4.5.4.3.8</t>
  </si>
  <si>
    <t>4.5.4.3.9</t>
  </si>
  <si>
    <t>4.5.4.3.10</t>
  </si>
  <si>
    <t>4.5.4.4</t>
  </si>
  <si>
    <t>National Magazine Moja Zemja - dissemination</t>
  </si>
  <si>
    <t>4.5.4.4.1</t>
  </si>
  <si>
    <t>Fee for journalist</t>
  </si>
  <si>
    <t>fee</t>
  </si>
  <si>
    <t>4.5.4.4.2</t>
  </si>
  <si>
    <t>Invoice for design and printing of Moja Zemja</t>
  </si>
  <si>
    <t>edition</t>
  </si>
  <si>
    <t>4.5.4.4.3</t>
  </si>
  <si>
    <t>4.5.4.4.4</t>
  </si>
  <si>
    <t>4.5.4.4.5</t>
  </si>
  <si>
    <t>4.5.4.4.6</t>
  </si>
  <si>
    <t>4.5.4.4.7</t>
  </si>
  <si>
    <t>4.5.4.4.8</t>
  </si>
  <si>
    <t>4.5.4.4.9</t>
  </si>
  <si>
    <t>4.5.4.4.10</t>
  </si>
  <si>
    <t>4.5.4.5</t>
  </si>
  <si>
    <t>Regional Magazine - Toka Ime</t>
  </si>
  <si>
    <t>4.5.4.5.1</t>
  </si>
  <si>
    <t>Invoice for design of Toka Ime</t>
  </si>
  <si>
    <t>4.5.4.5.2</t>
  </si>
  <si>
    <t>Fee for translator</t>
  </si>
  <si>
    <t>4.5.4.5.3</t>
  </si>
  <si>
    <t>4.5.4.5.4</t>
  </si>
  <si>
    <t>4.5.4.5.5</t>
  </si>
  <si>
    <t>4.5.4.5.6</t>
  </si>
  <si>
    <t>4.5.4.5.7</t>
  </si>
  <si>
    <t>4.5.4.5.8</t>
  </si>
  <si>
    <t>4.5.4.5.9</t>
  </si>
  <si>
    <t>4.5.4.5.10</t>
  </si>
  <si>
    <t>4.5.4.6</t>
  </si>
  <si>
    <t>NFF Regional Representation Network</t>
  </si>
  <si>
    <t>4.5.4.6.1</t>
  </si>
  <si>
    <t>5 Local NGOs for 9 months</t>
  </si>
  <si>
    <t>4.5.4.6.2</t>
  </si>
  <si>
    <t>4.5.4.6.3</t>
  </si>
  <si>
    <t>4.5.4.6.4</t>
  </si>
  <si>
    <t>4.5.4.6.5</t>
  </si>
  <si>
    <t>4.5.4.6.6</t>
  </si>
  <si>
    <t>4.5.4.6.7</t>
  </si>
  <si>
    <t>4.5.4.6.8</t>
  </si>
  <si>
    <t>4.5.4.6.9</t>
  </si>
  <si>
    <t>4.5.4.6.10</t>
  </si>
  <si>
    <t>4.5.4.7</t>
  </si>
  <si>
    <t>Rural events for promotion of gender equality  - Jufkijada</t>
  </si>
  <si>
    <t>4.5.4.7.1</t>
  </si>
  <si>
    <t>Travel costs for participants</t>
  </si>
  <si>
    <t>4.5.4.7.2</t>
  </si>
  <si>
    <t>refreshment for participants</t>
  </si>
  <si>
    <t>4.5.4.7.3</t>
  </si>
  <si>
    <t>marketing agency for promotional activity</t>
  </si>
  <si>
    <t>4.5.4.7.4</t>
  </si>
  <si>
    <t>4.5.4.7.5</t>
  </si>
  <si>
    <t>4.5.4.7.6</t>
  </si>
  <si>
    <t>4.5.4.7.7</t>
  </si>
  <si>
    <t>4.5.4.7.8</t>
  </si>
  <si>
    <t>4.5.4.7.9</t>
  </si>
  <si>
    <t>4.5.4.7.10</t>
  </si>
  <si>
    <t>4.5.4.8</t>
  </si>
  <si>
    <t>International day of rural women - 15 of October</t>
  </si>
  <si>
    <t>4.5.4.8.1</t>
  </si>
  <si>
    <t>Travel cost for participant</t>
  </si>
  <si>
    <t>4.5.4.8.2</t>
  </si>
  <si>
    <t>4.5.4.8.3</t>
  </si>
  <si>
    <t>simultaneous translation</t>
  </si>
  <si>
    <t>4.5.4.8.4</t>
  </si>
  <si>
    <t>sound equipment</t>
  </si>
  <si>
    <t>4.5.4.8.5</t>
  </si>
  <si>
    <t>4.5.4.8.6</t>
  </si>
  <si>
    <t>4.5.4.8.7</t>
  </si>
  <si>
    <t>4.5.4.8.8</t>
  </si>
  <si>
    <t>4.5.4.8.9</t>
  </si>
  <si>
    <t>4.5.4.8.10</t>
  </si>
  <si>
    <t>4.5.4.9</t>
  </si>
  <si>
    <t>Network of youth farmers (organazing mini fair)</t>
  </si>
  <si>
    <t>4.5.4.9.1</t>
  </si>
  <si>
    <t>Fair stands</t>
  </si>
  <si>
    <t>stands</t>
  </si>
  <si>
    <t>4.5.4.9.2</t>
  </si>
  <si>
    <t>lum sum</t>
  </si>
  <si>
    <t>4.5.4.9.3</t>
  </si>
  <si>
    <t>Rent of room</t>
  </si>
  <si>
    <t>room</t>
  </si>
  <si>
    <t>4.5.4.9.4</t>
  </si>
  <si>
    <t>4.5.4.9.5</t>
  </si>
  <si>
    <t>4.5.4.9.6</t>
  </si>
  <si>
    <t>4.5.4.9.7</t>
  </si>
  <si>
    <t>4.5.4.9.8</t>
  </si>
  <si>
    <t>4.5.4.9.9</t>
  </si>
  <si>
    <t>4.5.4.9.10</t>
  </si>
  <si>
    <t>Audit fees</t>
  </si>
  <si>
    <t xml:space="preserve">Date: </t>
  </si>
  <si>
    <t>For We Effect</t>
  </si>
  <si>
    <t>Reviewed by:</t>
  </si>
  <si>
    <t>____________________________</t>
  </si>
  <si>
    <t>Vidanka Martinovska</t>
  </si>
  <si>
    <t>Dimche Damjanovski</t>
  </si>
  <si>
    <t>Marijan Djima</t>
  </si>
  <si>
    <t>Financial and administrative coordinator</t>
  </si>
  <si>
    <t>IISEE Project Facilitator</t>
  </si>
  <si>
    <t>IISEE Financial Controller</t>
  </si>
  <si>
    <t>We Effect Regional Office Europe</t>
  </si>
  <si>
    <t>Biljana Petrovska Mitrevska</t>
  </si>
  <si>
    <t>Stevan Orozovikj</t>
  </si>
  <si>
    <t>Organizational development coordinator</t>
  </si>
  <si>
    <t>Executive director</t>
  </si>
  <si>
    <t>Marija Trpevska</t>
  </si>
  <si>
    <t>Sasho Angelovski</t>
  </si>
  <si>
    <t>Regional Financial Controller</t>
  </si>
  <si>
    <t>Deputy Regional Director</t>
  </si>
  <si>
    <t>Period:</t>
  </si>
  <si>
    <t>Subprogramme</t>
  </si>
  <si>
    <t>Approved limit [SEK]</t>
  </si>
  <si>
    <t>Budgeted
[SEK]</t>
  </si>
  <si>
    <t>Diff.</t>
  </si>
  <si>
    <t>Revised Approved limit [SEK]</t>
  </si>
  <si>
    <t>Revised Budgeted [SEK]</t>
  </si>
  <si>
    <t>Expand/ collapse revision</t>
  </si>
  <si>
    <t>Project name</t>
  </si>
  <si>
    <t>Sida EuroLatin</t>
  </si>
  <si>
    <t>Project No:</t>
  </si>
  <si>
    <t>&lt;Select&gt;</t>
  </si>
  <si>
    <t>Insert amount</t>
  </si>
  <si>
    <t>XLedger No:</t>
  </si>
  <si>
    <t>Total</t>
  </si>
  <si>
    <t>FRAS target (%)</t>
  </si>
  <si>
    <t>Loc. Curr.:</t>
  </si>
  <si>
    <t>MKD</t>
  </si>
  <si>
    <t>Ex. Rate</t>
  </si>
  <si>
    <t>5.2529</t>
  </si>
  <si>
    <t>REVISION MAY 2023</t>
  </si>
  <si>
    <t>Xledger Project Ref#
(We Effect)</t>
  </si>
  <si>
    <t>Nr.</t>
  </si>
  <si>
    <t>Subprogram</t>
  </si>
  <si>
    <t>We Effect Funding</t>
  </si>
  <si>
    <t>We Effect Funding SEK</t>
  </si>
  <si>
    <t>Column1</t>
  </si>
  <si>
    <t>Needed ToR (mark Yes, otherwise leave blank)</t>
  </si>
  <si>
    <t>Column2</t>
  </si>
  <si>
    <t>ROEU Quality Check</t>
  </si>
  <si>
    <t>Column3</t>
  </si>
  <si>
    <t>Increase
(+)</t>
  </si>
  <si>
    <t>Decrease
(-)</t>
  </si>
  <si>
    <t>Revised  Budget</t>
  </si>
  <si>
    <t>Revised  Budget SEK</t>
  </si>
  <si>
    <t>Column4</t>
  </si>
  <si>
    <t>Please describe the changes in the planned output/activity, methodology, the connection to the outcome and the expected results and the reason/justification for reallocation of expenses.</t>
  </si>
  <si>
    <t>ROEU Quality Check8</t>
  </si>
  <si>
    <t>% reallocation</t>
  </si>
  <si>
    <t>Column5</t>
  </si>
  <si>
    <r>
      <rPr>
        <b/>
        <sz val="10"/>
        <rFont val="Arial"/>
        <charset val="134"/>
      </rPr>
      <t>Increase
(+)</t>
    </r>
    <r>
      <rPr>
        <b/>
        <sz val="10"/>
        <color theme="0"/>
        <rFont val="Arial"/>
        <charset val="134"/>
      </rPr>
      <t>2</t>
    </r>
  </si>
  <si>
    <r>
      <rPr>
        <b/>
        <sz val="10"/>
        <rFont val="Arial"/>
        <charset val="134"/>
      </rPr>
      <t>Decrease
(-)</t>
    </r>
    <r>
      <rPr>
        <b/>
        <sz val="10"/>
        <color theme="0"/>
        <rFont val="Arial"/>
        <charset val="134"/>
      </rPr>
      <t>2</t>
    </r>
  </si>
  <si>
    <r>
      <rPr>
        <b/>
        <sz val="10"/>
        <rFont val="Arial"/>
        <charset val="134"/>
      </rPr>
      <t>Revised  Budget</t>
    </r>
    <r>
      <rPr>
        <b/>
        <sz val="10"/>
        <color theme="0"/>
        <rFont val="Arial"/>
        <charset val="134"/>
      </rPr>
      <t>2</t>
    </r>
  </si>
  <si>
    <r>
      <rPr>
        <b/>
        <sz val="10"/>
        <rFont val="Arial"/>
        <charset val="134"/>
      </rPr>
      <t>Revised  Budget SEK</t>
    </r>
    <r>
      <rPr>
        <b/>
        <sz val="10"/>
        <color theme="0"/>
        <rFont val="Arial"/>
        <charset val="134"/>
      </rPr>
      <t>2</t>
    </r>
  </si>
  <si>
    <t>Column6</t>
  </si>
  <si>
    <t>Please describe the changes in the planned output/activity, methodology, the connection to the outcome and the expected results and the reason/justification for reallocation of expenses.15</t>
  </si>
  <si>
    <t>ROEU Quality Check16</t>
  </si>
  <si>
    <t>% of reallocation per budget line vs Total Budget</t>
  </si>
  <si>
    <t>Column7</t>
  </si>
  <si>
    <r>
      <rPr>
        <b/>
        <sz val="10"/>
        <rFont val="Arial"/>
        <charset val="134"/>
      </rPr>
      <t>Increase
(+)</t>
    </r>
    <r>
      <rPr>
        <b/>
        <sz val="10"/>
        <color theme="0"/>
        <rFont val="Arial"/>
        <charset val="134"/>
      </rPr>
      <t>3</t>
    </r>
  </si>
  <si>
    <r>
      <rPr>
        <b/>
        <sz val="10"/>
        <rFont val="Arial"/>
        <charset val="134"/>
      </rPr>
      <t>Decrease
(-)</t>
    </r>
    <r>
      <rPr>
        <b/>
        <sz val="10"/>
        <color theme="0"/>
        <rFont val="Arial"/>
        <charset val="134"/>
      </rPr>
      <t>3</t>
    </r>
  </si>
  <si>
    <r>
      <rPr>
        <b/>
        <sz val="10"/>
        <rFont val="Arial"/>
        <charset val="134"/>
      </rPr>
      <t>Revised  Budget</t>
    </r>
    <r>
      <rPr>
        <b/>
        <sz val="10"/>
        <color theme="0"/>
        <rFont val="Arial"/>
        <charset val="134"/>
      </rPr>
      <t>3</t>
    </r>
  </si>
  <si>
    <r>
      <rPr>
        <b/>
        <sz val="10"/>
        <rFont val="Arial"/>
        <charset val="134"/>
      </rPr>
      <t>Revised  Budget SEK</t>
    </r>
    <r>
      <rPr>
        <b/>
        <sz val="10"/>
        <color theme="0"/>
        <rFont val="Arial"/>
        <charset val="134"/>
      </rPr>
      <t>3</t>
    </r>
  </si>
  <si>
    <t>Column8</t>
  </si>
  <si>
    <t>Please describe the changes in the planned output/activity, methodology, the connection to the outcome and the expected results and the reason/justification for reallocation of expenses.23</t>
  </si>
  <si>
    <t>ROEU Quality Check24</t>
  </si>
  <si>
    <t>% of reallocation per budget line vs Total Budget25</t>
  </si>
  <si>
    <t>Column9</t>
  </si>
  <si>
    <t>Total Costs Loc. Curr.</t>
  </si>
  <si>
    <t>Remained funds (Loc. Curr.)</t>
  </si>
  <si>
    <t>Total Costs</t>
  </si>
  <si>
    <t>Remaining funds</t>
  </si>
  <si>
    <t>Column10</t>
  </si>
  <si>
    <t>Category</t>
  </si>
  <si>
    <t>Column11</t>
  </si>
  <si>
    <t>SEK</t>
  </si>
  <si>
    <t>Heading</t>
  </si>
  <si>
    <t>Reallocated to 1.11 Co-facilitator for variation of SEK rate</t>
  </si>
  <si>
    <t>Very slight % variation, ok</t>
  </si>
  <si>
    <t>Increased for SEK rate variation. Fund reallocated from 1.07, 1.08 and 1.071</t>
  </si>
  <si>
    <t>Separator Heading</t>
  </si>
  <si>
    <t>QA1: Total operational costs to be reduced for 8505 SEK (approx. 42084 MKD) based on the no-cost extension budget until Sep-2024 (revision Oct 2023) approved by Sida</t>
  </si>
  <si>
    <t>Only Sek 1.285.531 Predicted for 2023. The rest allocated for NCE period pending approval of Sida</t>
  </si>
  <si>
    <t>QA1: Check if the remaining funds in MKD as per the Nov revision are sufficient for the palnned costs Nov-Dec 2023.</t>
  </si>
  <si>
    <t>Outcome</t>
  </si>
  <si>
    <t>Activity</t>
  </si>
  <si>
    <t>Expense</t>
  </si>
  <si>
    <t>Budget line increased for total 122.000 MKD out of which:
30.000 MKD for 7 more working days for expertise
80.000 MKD Refreshment for 2 one day meetings for establishment of group/organization of producers 
12.000 MKD Rent of room for 2 one day meetings for establishment of group/organization of producers 
Funds are taken from budget line 4.2.1.2.3</t>
  </si>
  <si>
    <t>Reviewed Intervention budget revsion/ ok</t>
  </si>
  <si>
    <t xml:space="preserve">This budget line is decreased for total 154.140 MKD out of which: 122.000 MKD are reallocated to 4.2.1.2.2 and 31.140 MKD are reallocated to 4.2.1.2.8.1   
</t>
  </si>
  <si>
    <t>Due to not realized study visit this budget line is decreased for 284.500MKD Fund are reallocated to 4.2.1.2.8 Coordinative group to amend legal solutions
253.000 MKD for 4.2.1.2.8.1 Refreshement and accommodation for meetings
31.500 MKD  for 4.2.1.2.8.2 Rent of room for meeting</t>
  </si>
  <si>
    <t>Budget line increased for 316.640 MKD  out of which 284.500 MKD reallocated from the BL 4.2.1.2.5 and 32.140 MKD reallocated  from BL 4.2.1.2.3</t>
  </si>
  <si>
    <t>QA1: Forwarded to Year 4 (2024) as per no-cost extension up to Sep 2024 as approved by Sida</t>
  </si>
  <si>
    <t>The travel expenses are increasing due to the increased number of meetings of the subsector groups towards harmonizing agricultural legislation with the EU</t>
  </si>
  <si>
    <t>This budget line is decreased due to reduced number of subsector groups in period Sep-Oct. Funds reallocated to 4.5.4.8.1 travel cost for participants for event Rural women</t>
  </si>
  <si>
    <t>At the moment, NFF has established collaboration with 3 local info points, and we are still considering whether to continue with this model of regional representation, given that the NFF strategy concludes this year and NFF start a process for preparation of new NFF strategy.</t>
  </si>
  <si>
    <t>ok</t>
  </si>
  <si>
    <t>The travel expenses are increasing due to the larger number of women, members of NFF, who will  participating in this event</t>
  </si>
  <si>
    <t>ok, approved on e-mail on 07.06.2023</t>
  </si>
  <si>
    <t>Completed activity, funds reallocated to 4.5.4.8.2</t>
  </si>
  <si>
    <t>In order to enhance the visibility of the event, a marketing agency will be engaged. They will be responsible for preparing event photographs, organizing media coverage, issuing press releases, and creating social media contents</t>
  </si>
  <si>
    <t>Funds  are reallocated from budget line 4.5.4.3.1.
This Budget line is increased due to larger number of women, members in NFF,  from different regions participating on event for which needs to be provided organized transportation</t>
  </si>
  <si>
    <t>Funds reallocated from budget ine 4.5.4.7.1 (14.000 MKD)and from budget line 4.5.4.7.2 (9.000 MKD) event Jufkijada which is completed.
This budget line  4.5.4.8.2 is increased due to larger number of rural women, member in NFF,  to participate on event International day of rural women (150 women instead of 100 women initially foreseen)</t>
  </si>
  <si>
    <t>The remaining funds are being reallocated as the activity has been completed</t>
  </si>
  <si>
    <t>QA1: If the activity is completed, to reallocate the entire balance in local currency and SEK</t>
  </si>
  <si>
    <t>QA1: ? If the same applies as under 4.5.4.9.01</t>
  </si>
  <si>
    <t>QA1: Budget line revised as per costs for audit 2022. The decreased is also included in the approved budget revision from Sida dated Oct 2023 (for the no-cost extention up to Sep-2024).</t>
  </si>
  <si>
    <t>Subheading</t>
  </si>
  <si>
    <t>TOTAL PROJECT COSTS</t>
  </si>
  <si>
    <t>TOTAL Project Costs</t>
  </si>
  <si>
    <t>This is formula based report. Informations are generated based on the input in the sheets "Detail Transactions" and "B. Reconcile &amp; Request".</t>
  </si>
  <si>
    <t>To be submitted by 15-Jan the succeeding year for period Jan-Dec.</t>
  </si>
  <si>
    <t>-</t>
  </si>
  <si>
    <t>Ex. Rate Revaluation</t>
  </si>
  <si>
    <t xml:space="preserve"> </t>
  </si>
  <si>
    <t>We Effect Funds</t>
  </si>
  <si>
    <t>A) Opening balance (as of 01.01.2024)</t>
  </si>
  <si>
    <t xml:space="preserve">                    →</t>
  </si>
  <si>
    <t>B) Funds received (during 2024)</t>
  </si>
  <si>
    <t>* Transfers from We Effect:</t>
  </si>
  <si>
    <t xml:space="preserve"> (1: Jul-Sep 2023):</t>
  </si>
  <si>
    <t xml:space="preserve"> (2: Oct-Dec 2023):</t>
  </si>
  <si>
    <t xml:space="preserve"> (1: Jan-Feb):</t>
  </si>
  <si>
    <t xml:space="preserve"> (2: Mar-Apr):</t>
  </si>
  <si>
    <t xml:space="preserve"> (3: May-Jun):</t>
  </si>
  <si>
    <t xml:space="preserve"> (4: Jul-Sep):</t>
  </si>
  <si>
    <t>C) Total Funds Available (A+B)</t>
  </si>
  <si>
    <t xml:space="preserve">                  </t>
  </si>
  <si>
    <t>D) Total Expenditure We Effect Funds (during 2024)</t>
  </si>
  <si>
    <t>E) Other Payments (during 2024)</t>
  </si>
  <si>
    <t>Payments on Behalf (PoB)</t>
  </si>
  <si>
    <t>Accruals 2024</t>
  </si>
  <si>
    <t>F) Closing Balance 31st December 2024 (C-D-E) (before revaluation)</t>
  </si>
  <si>
    <t>G) Closing Balance after revaluation</t>
  </si>
  <si>
    <t>H) Partners Contribution (during 2024)</t>
  </si>
  <si>
    <t>Analysis of the</t>
  </si>
  <si>
    <t>closing balance:</t>
  </si>
  <si>
    <t>Total Closing Balance</t>
  </si>
  <si>
    <t>Cross Control of CB</t>
  </si>
  <si>
    <t>Budget utilization:</t>
  </si>
  <si>
    <t>Funds utilization:</t>
  </si>
  <si>
    <t>Section to be filled in by We Effect staff, if differenet from above:</t>
  </si>
  <si>
    <t>Amount of Total Approved Expenditures</t>
  </si>
  <si>
    <t>* By signing this report, I verify that all the expenditures (including Overhead) presented in the report are supported by complete documentation and correpond to the approved budget and eligilbe types of costs.</t>
  </si>
  <si>
    <t xml:space="preserve">Fair Resource Allocation System (FRAS)  is a system that helps We Effect to measure how development cooperation funds are allocated between women and men by systemising the dissaggregation used in budgets and expenditure reports </t>
  </si>
  <si>
    <t>We Effect Funding in MKD</t>
  </si>
  <si>
    <t>We Effect Funding in SEK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</si>
</sst>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 _k_r_-;\-* #,##0.00\ _k_r_-;_-* &quot;-&quot;??\ _k_r_-;_-@_-"/>
    <numFmt numFmtId="166" formatCode=";;;"/>
    <numFmt numFmtId="167" formatCode="#,##0.000000"/>
    <numFmt numFmtId="168" formatCode="#,##0\ [$SEK]"/>
    <numFmt numFmtId="169" formatCode="dd/mm/yyyy;@"/>
    <numFmt numFmtId="170" formatCode="#,##0\ [$SEK];[Red]\-#,##0\ [$SEK]"/>
    <numFmt numFmtId="171" formatCode="yyyy\-mm\-dd;@"/>
    <numFmt numFmtId="172" formatCode="[$SEK]\ #,##0.00_);[Red]\([$SEK]\ #,##0.00\)"/>
  </numFmts>
  <fonts count="95">
    <font>
      <sz val="11"/>
      <color theme="1"/>
      <name val="Arial"/>
      <charset val="134"/>
    </font>
    <font>
      <sz val="14"/>
      <color theme="1"/>
      <name val="Arial"/>
      <charset val="134"/>
    </font>
    <font>
      <sz val="10"/>
      <color theme="1"/>
      <name val="Arial"/>
      <charset val="134"/>
    </font>
    <font>
      <b/>
      <sz val="11"/>
      <color theme="0" tint="-0.499984740745262"/>
      <name val="Arial"/>
      <charset val="134"/>
    </font>
    <font>
      <i/>
      <sz val="12"/>
      <color theme="1"/>
      <name val="Arial"/>
      <charset val="134"/>
    </font>
    <font>
      <sz val="12"/>
      <color theme="1"/>
      <name val="Arial"/>
      <charset val="134"/>
    </font>
    <font>
      <b/>
      <sz val="12"/>
      <name val="Arial"/>
      <charset val="134"/>
    </font>
    <font>
      <b/>
      <sz val="12"/>
      <color theme="1"/>
      <name val="Arial"/>
      <charset val="134"/>
    </font>
    <font>
      <sz val="12"/>
      <name val="Arial"/>
      <charset val="134"/>
    </font>
    <font>
      <b/>
      <sz val="14"/>
      <name val="Arial"/>
      <charset val="134"/>
    </font>
    <font>
      <sz val="14"/>
      <name val="Arial"/>
      <charset val="134"/>
    </font>
    <font>
      <sz val="12"/>
      <color theme="0"/>
      <name val="Arial"/>
      <charset val="134"/>
    </font>
    <font>
      <b/>
      <sz val="12"/>
      <color rgb="FFFF0000"/>
      <name val="Arial"/>
      <charset val="134"/>
    </font>
    <font>
      <b/>
      <sz val="11"/>
      <name val="Arial"/>
      <charset val="134"/>
    </font>
    <font>
      <sz val="11"/>
      <color theme="0"/>
      <name val="Arial"/>
      <charset val="134"/>
    </font>
    <font>
      <sz val="10"/>
      <color theme="0"/>
      <name val="Arial"/>
      <charset val="134"/>
    </font>
    <font>
      <sz val="10"/>
      <name val="Arial"/>
      <charset val="134"/>
    </font>
    <font>
      <b/>
      <sz val="10"/>
      <name val="Arial"/>
      <charset val="134"/>
    </font>
    <font>
      <sz val="11"/>
      <name val="Arial"/>
      <charset val="134"/>
    </font>
    <font>
      <b/>
      <i/>
      <sz val="10"/>
      <name val="Arial"/>
      <charset val="134"/>
    </font>
    <font>
      <i/>
      <sz val="10"/>
      <name val="Arial"/>
      <charset val="134"/>
    </font>
    <font>
      <i/>
      <sz val="11"/>
      <name val="Arial"/>
      <charset val="134"/>
    </font>
    <font>
      <b/>
      <i/>
      <sz val="11"/>
      <name val="Arial"/>
      <charset val="134"/>
    </font>
    <font>
      <b/>
      <i/>
      <sz val="11"/>
      <color theme="1"/>
      <name val="Calibri"/>
      <charset val="134"/>
      <scheme val="minor"/>
    </font>
    <font>
      <b/>
      <sz val="12"/>
      <color rgb="FFC00000"/>
      <name val="Arial"/>
      <charset val="134"/>
    </font>
    <font>
      <b/>
      <sz val="11"/>
      <color theme="1"/>
      <name val="Arial"/>
      <charset val="134"/>
    </font>
    <font>
      <i/>
      <sz val="11"/>
      <color theme="1"/>
      <name val="Arial"/>
      <charset val="134"/>
    </font>
    <font>
      <i/>
      <sz val="12"/>
      <color theme="0"/>
      <name val="Arial"/>
      <charset val="134"/>
    </font>
    <font>
      <sz val="12"/>
      <color indexed="8"/>
      <name val="Arial"/>
      <charset val="134"/>
    </font>
    <font>
      <i/>
      <sz val="10"/>
      <color theme="1"/>
      <name val="Arial"/>
      <charset val="134"/>
    </font>
    <font>
      <i/>
      <sz val="8"/>
      <name val="Arial"/>
      <charset val="134"/>
    </font>
    <font>
      <i/>
      <sz val="9"/>
      <name val="Arial"/>
      <charset val="134"/>
    </font>
    <font>
      <b/>
      <i/>
      <sz val="10"/>
      <color theme="0"/>
      <name val="Arial"/>
      <charset val="134"/>
    </font>
    <font>
      <b/>
      <sz val="10"/>
      <color theme="0"/>
      <name val="Arial"/>
      <charset val="134"/>
    </font>
    <font>
      <b/>
      <sz val="8"/>
      <name val="Arial"/>
      <charset val="134"/>
    </font>
    <font>
      <b/>
      <sz val="10"/>
      <color theme="1"/>
      <name val="Arial"/>
      <charset val="134"/>
    </font>
    <font>
      <sz val="10"/>
      <color theme="0" tint="-0.34998626667073579"/>
      <name val="Arial"/>
      <charset val="134"/>
    </font>
    <font>
      <b/>
      <i/>
      <sz val="8"/>
      <name val="Arial"/>
      <charset val="134"/>
    </font>
    <font>
      <b/>
      <i/>
      <sz val="12"/>
      <name val="Arial"/>
      <charset val="134"/>
    </font>
    <font>
      <b/>
      <i/>
      <sz val="10"/>
      <color theme="1"/>
      <name val="Arial"/>
      <charset val="134"/>
    </font>
    <font>
      <i/>
      <sz val="10"/>
      <color theme="0"/>
      <name val="Arial"/>
      <charset val="134"/>
    </font>
    <font>
      <sz val="10"/>
      <name val="Georgia"/>
      <charset val="134"/>
    </font>
    <font>
      <sz val="10"/>
      <color theme="1"/>
      <name val="Georgia"/>
      <charset val="134"/>
    </font>
    <font>
      <b/>
      <sz val="14"/>
      <color theme="1"/>
      <name val="Georgia"/>
      <charset val="134"/>
    </font>
    <font>
      <sz val="6"/>
      <color theme="1"/>
      <name val="Georgia"/>
      <charset val="134"/>
    </font>
    <font>
      <sz val="9"/>
      <color theme="1"/>
      <name val="Georgia"/>
      <charset val="134"/>
    </font>
    <font>
      <sz val="9"/>
      <name val="Georgia"/>
      <charset val="134"/>
    </font>
    <font>
      <b/>
      <sz val="9"/>
      <name val="Georgia"/>
      <charset val="134"/>
    </font>
    <font>
      <b/>
      <sz val="10"/>
      <name val="Georgia"/>
      <charset val="134"/>
    </font>
    <font>
      <sz val="7"/>
      <name val="Georgia"/>
      <charset val="134"/>
    </font>
    <font>
      <b/>
      <sz val="10"/>
      <color rgb="FF7030A0"/>
      <name val="Georgia"/>
      <charset val="134"/>
    </font>
    <font>
      <b/>
      <sz val="10"/>
      <color rgb="FF00B0F0"/>
      <name val="Georgia"/>
      <charset val="134"/>
    </font>
    <font>
      <sz val="10"/>
      <color rgb="FFFF0000"/>
      <name val="Georgia"/>
      <charset val="134"/>
    </font>
    <font>
      <sz val="10"/>
      <color rgb="FFC00000"/>
      <name val="Georgia"/>
      <charset val="134"/>
    </font>
    <font>
      <sz val="10"/>
      <color rgb="FF00B0F0"/>
      <name val="Georgia"/>
      <charset val="134"/>
    </font>
    <font>
      <b/>
      <sz val="10"/>
      <color theme="1"/>
      <name val="Georgia"/>
      <charset val="134"/>
    </font>
    <font>
      <b/>
      <sz val="10"/>
      <color theme="1"/>
      <name val="Georgia"/>
      <charset val="204"/>
    </font>
    <font>
      <sz val="10"/>
      <color rgb="FF00B050"/>
      <name val="Georgia"/>
      <charset val="134"/>
    </font>
    <font>
      <b/>
      <sz val="10"/>
      <color rgb="FFFF0000"/>
      <name val="Georgia"/>
      <charset val="134"/>
    </font>
    <font>
      <b/>
      <sz val="10"/>
      <name val="Georgia"/>
      <charset val="204"/>
    </font>
    <font>
      <b/>
      <sz val="9"/>
      <color theme="1"/>
      <name val="Georgia"/>
      <charset val="134"/>
    </font>
    <font>
      <b/>
      <sz val="13"/>
      <color theme="1"/>
      <name val="Georgia"/>
      <charset val="134"/>
    </font>
    <font>
      <b/>
      <sz val="10"/>
      <color rgb="FF0070C0"/>
      <name val="Georgia"/>
      <charset val="204"/>
    </font>
    <font>
      <b/>
      <sz val="10"/>
      <color rgb="FF0070C0"/>
      <name val="Georgia"/>
      <charset val="134"/>
    </font>
    <font>
      <sz val="10"/>
      <color theme="0" tint="-4.9989318521683403E-2"/>
      <name val="Georgia"/>
      <charset val="134"/>
    </font>
    <font>
      <b/>
      <sz val="14"/>
      <name val="Georgia"/>
      <charset val="134"/>
    </font>
    <font>
      <b/>
      <sz val="14"/>
      <color rgb="FF0070C0"/>
      <name val="Georgia"/>
      <charset val="134"/>
    </font>
    <font>
      <sz val="10"/>
      <name val="Georgia"/>
      <charset val="204"/>
    </font>
    <font>
      <b/>
      <i/>
      <sz val="10"/>
      <color theme="1"/>
      <name val="Georgia"/>
      <charset val="204"/>
    </font>
    <font>
      <b/>
      <i/>
      <sz val="10"/>
      <color theme="1"/>
      <name val="Arial"/>
      <charset val="204"/>
    </font>
    <font>
      <sz val="10"/>
      <color theme="1"/>
      <name val="Georgia"/>
      <charset val="204"/>
    </font>
    <font>
      <i/>
      <sz val="10"/>
      <name val="Georgia"/>
      <charset val="204"/>
    </font>
    <font>
      <i/>
      <sz val="10"/>
      <color rgb="FFFF0000"/>
      <name val="Georgia"/>
      <charset val="204"/>
    </font>
    <font>
      <b/>
      <sz val="10"/>
      <color rgb="FFFF0000"/>
      <name val="Georgia"/>
      <charset val="204"/>
    </font>
    <font>
      <b/>
      <sz val="12"/>
      <color theme="1"/>
      <name val="Calibri"/>
      <charset val="134"/>
      <scheme val="minor"/>
    </font>
    <font>
      <i/>
      <sz val="11"/>
      <color rgb="FFFF0000"/>
      <name val="Calibri"/>
      <charset val="134"/>
      <scheme val="minor"/>
    </font>
    <font>
      <b/>
      <sz val="11"/>
      <color theme="1"/>
      <name val="Calibri"/>
      <charset val="134"/>
      <scheme val="minor"/>
    </font>
    <font>
      <sz val="11"/>
      <color theme="1"/>
      <name val="Arial"/>
      <charset val="204"/>
    </font>
    <font>
      <sz val="11"/>
      <color rgb="FF00B050"/>
      <name val="Arial"/>
      <charset val="134"/>
    </font>
    <font>
      <sz val="11"/>
      <color rgb="FF00B050"/>
      <name val="Arial"/>
      <charset val="204"/>
    </font>
    <font>
      <i/>
      <sz val="11"/>
      <color theme="1"/>
      <name val="Calibri"/>
      <charset val="134"/>
      <scheme val="minor"/>
    </font>
    <font>
      <i/>
      <sz val="11"/>
      <color rgb="FF00B050"/>
      <name val="Arial"/>
      <charset val="134"/>
    </font>
    <font>
      <b/>
      <sz val="11"/>
      <name val="Calibri"/>
      <charset val="134"/>
      <scheme val="minor"/>
    </font>
    <font>
      <sz val="11"/>
      <color rgb="FFFF0000"/>
      <name val="Arial"/>
      <charset val="134"/>
    </font>
    <font>
      <sz val="11"/>
      <color theme="1"/>
      <name val="Calibri"/>
      <charset val="134"/>
      <scheme val="minor"/>
    </font>
    <font>
      <sz val="10"/>
      <name val="Times New Roman"/>
      <charset val="134"/>
    </font>
    <font>
      <sz val="10"/>
      <color indexed="0"/>
      <name val="MS Sans Serif"/>
      <charset val="134"/>
    </font>
    <font>
      <b/>
      <i/>
      <sz val="10"/>
      <color rgb="FFFF0000"/>
      <name val="Georgia"/>
      <charset val="204"/>
    </font>
    <font>
      <b/>
      <sz val="11"/>
      <color rgb="FF00B050"/>
      <name val="Arial"/>
      <charset val="204"/>
    </font>
    <font>
      <i/>
      <sz val="11"/>
      <color rgb="FF00B050"/>
      <name val="Arial"/>
      <charset val="204"/>
    </font>
    <font>
      <sz val="5"/>
      <color theme="1"/>
      <name val="Calibri"/>
      <charset val="134"/>
      <scheme val="minor"/>
    </font>
    <font>
      <sz val="10"/>
      <color rgb="FFFF0000"/>
      <name val="Georgia"/>
      <family val="1"/>
    </font>
    <font>
      <b/>
      <sz val="10"/>
      <color rgb="FF0070C0"/>
      <name val="Georgia"/>
      <family val="1"/>
    </font>
    <font>
      <b/>
      <sz val="10"/>
      <color rgb="FFFF0000"/>
      <name val="Georgia"/>
      <family val="1"/>
    </font>
    <font>
      <sz val="10"/>
      <name val="Georgia"/>
      <family val="1"/>
    </font>
  </fonts>
  <fills count="20">
    <fill>
      <patternFill patternType="none"/>
    </fill>
    <fill>
      <patternFill patternType="gray125"/>
    </fill>
    <fill>
      <patternFill patternType="solid">
        <fgColor rgb="FFFBFDB9"/>
        <bgColor indexed="8"/>
      </patternFill>
    </fill>
    <fill>
      <patternFill patternType="solid">
        <fgColor theme="0" tint="-4.9989318521683403E-2"/>
        <bgColor indexed="8"/>
      </patternFill>
    </fill>
    <fill>
      <patternFill patternType="gray0625">
        <fgColor indexed="8"/>
        <bgColor indexed="9"/>
      </patternFill>
    </fill>
    <fill>
      <patternFill patternType="solid">
        <fgColor rgb="FFFFFF00"/>
        <bgColor indexed="64"/>
      </patternFill>
    </fill>
    <fill>
      <patternFill patternType="gray0625">
        <fgColor indexed="8"/>
        <bgColor theme="0"/>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6795556505021"/>
        <bgColor indexed="8"/>
      </patternFill>
    </fill>
    <fill>
      <patternFill patternType="solid">
        <fgColor rgb="FFFBFDB9"/>
        <bgColor indexed="64"/>
      </patternFill>
    </fill>
    <fill>
      <patternFill patternType="solid">
        <fgColor theme="0" tint="-0.24994659260841701"/>
        <bgColor indexed="64"/>
      </patternFill>
    </fill>
    <fill>
      <patternFill patternType="solid">
        <fgColor rgb="FFE7E2EE"/>
        <bgColor indexed="8"/>
      </patternFill>
    </fill>
    <fill>
      <patternFill patternType="solid">
        <fgColor theme="7" tint="0.39994506668294322"/>
        <bgColor indexed="8"/>
      </patternFill>
    </fill>
    <fill>
      <patternFill patternType="solid">
        <fgColor indexed="65"/>
        <bgColor indexed="64"/>
      </patternFill>
    </fill>
    <fill>
      <patternFill patternType="solid">
        <fgColor theme="0"/>
        <bgColor indexed="64"/>
      </patternFill>
    </fill>
    <fill>
      <patternFill patternType="solid">
        <fgColor theme="7" tint="0.79995117038483843"/>
        <bgColor indexed="64"/>
      </patternFill>
    </fill>
    <fill>
      <patternFill patternType="solid">
        <fgColor rgb="FFFFFFCC"/>
        <bgColor indexed="64"/>
      </patternFill>
    </fill>
    <fill>
      <patternFill patternType="solid">
        <fgColor theme="7" tint="0.79992065187536243"/>
        <bgColor indexed="64"/>
      </patternFill>
    </fill>
    <fill>
      <patternFill patternType="solid">
        <fgColor theme="1"/>
        <bgColor indexed="64"/>
      </patternFill>
    </fill>
  </fills>
  <borders count="20">
    <border>
      <left/>
      <right/>
      <top/>
      <bottom/>
      <diagonal/>
    </border>
    <border>
      <left/>
      <right/>
      <top/>
      <bottom style="thin">
        <color indexed="8"/>
      </bottom>
      <diagonal/>
    </border>
    <border>
      <left/>
      <right/>
      <top/>
      <bottom style="thin">
        <color auto="1"/>
      </bottom>
      <diagonal/>
    </border>
    <border>
      <left/>
      <right/>
      <top style="thin">
        <color indexed="8"/>
      </top>
      <bottom/>
      <diagonal/>
    </border>
    <border>
      <left/>
      <right/>
      <top/>
      <bottom style="double">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FF0000"/>
      </left>
      <right style="thin">
        <color rgb="FFFF0000"/>
      </right>
      <top style="thin">
        <color rgb="FFFF0000"/>
      </top>
      <bottom style="thin">
        <color rgb="FFFF0000"/>
      </bottom>
      <diagonal/>
    </border>
    <border>
      <left/>
      <right style="thin">
        <color auto="1"/>
      </right>
      <top style="thin">
        <color auto="1"/>
      </top>
      <bottom/>
      <diagonal/>
    </border>
    <border>
      <left/>
      <right style="thin">
        <color auto="1"/>
      </right>
      <top/>
      <bottom style="thin">
        <color indexed="8"/>
      </bottom>
      <diagonal/>
    </border>
    <border>
      <left/>
      <right style="thin">
        <color auto="1"/>
      </right>
      <top/>
      <bottom style="double">
        <color indexed="8"/>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98D2D8"/>
      </left>
      <right style="thin">
        <color rgb="FF98D2D8"/>
      </right>
      <top style="thin">
        <color rgb="FF98D2D8"/>
      </top>
      <bottom style="thin">
        <color rgb="FF98D2D8"/>
      </bottom>
      <diagonal/>
    </border>
  </borders>
  <cellStyleXfs count="11">
    <xf numFmtId="0" fontId="0" fillId="0" borderId="0">
      <alignment vertical="top"/>
    </xf>
    <xf numFmtId="165" fontId="84" fillId="0" borderId="0" applyFont="0" applyFill="0" applyBorder="0" applyAlignment="0" applyProtection="0"/>
    <xf numFmtId="9" fontId="84" fillId="0" borderId="0" applyFont="0" applyFill="0" applyBorder="0" applyAlignment="0" applyProtection="0"/>
    <xf numFmtId="164" fontId="84" fillId="0" borderId="0" applyFont="0" applyFill="0" applyBorder="0" applyAlignment="0" applyProtection="0"/>
    <xf numFmtId="165" fontId="84" fillId="0" borderId="0" applyFont="0" applyFill="0" applyBorder="0" applyAlignment="0" applyProtection="0"/>
    <xf numFmtId="0" fontId="85" fillId="0" borderId="0"/>
    <xf numFmtId="0" fontId="8" fillId="0" borderId="0"/>
    <xf numFmtId="0" fontId="16" fillId="0" borderId="0"/>
    <xf numFmtId="0" fontId="84" fillId="0" borderId="0"/>
    <xf numFmtId="0" fontId="86" fillId="0" borderId="0"/>
    <xf numFmtId="164" fontId="16" fillId="0" borderId="0" applyFont="0" applyFill="0" applyBorder="0" applyAlignment="0" applyProtection="0"/>
  </cellStyleXfs>
  <cellXfs count="500">
    <xf numFmtId="0" fontId="0" fillId="0" borderId="0" xfId="0">
      <alignment vertical="top"/>
    </xf>
    <xf numFmtId="0" fontId="1" fillId="0" borderId="0" xfId="0" applyFont="1">
      <alignment vertical="top"/>
    </xf>
    <xf numFmtId="0" fontId="2" fillId="0" borderId="0" xfId="0" applyFont="1">
      <alignment vertical="top"/>
    </xf>
    <xf numFmtId="0" fontId="3" fillId="0" borderId="0" xfId="0" applyFont="1">
      <alignment vertical="top"/>
    </xf>
    <xf numFmtId="0" fontId="4" fillId="0" borderId="0" xfId="0" applyFont="1">
      <alignment vertical="top"/>
    </xf>
    <xf numFmtId="0" fontId="5" fillId="0" borderId="0" xfId="0" applyFont="1">
      <alignment vertical="top"/>
    </xf>
    <xf numFmtId="49" fontId="5" fillId="0" borderId="0" xfId="0" applyNumberFormat="1" applyFont="1">
      <alignment vertical="top"/>
    </xf>
    <xf numFmtId="0" fontId="5" fillId="0" borderId="0" xfId="0" applyFont="1" applyAlignment="1">
      <alignment horizontal="left"/>
    </xf>
    <xf numFmtId="0" fontId="6" fillId="0" borderId="0" xfId="9" applyFont="1" applyAlignment="1">
      <alignment vertical="top" wrapText="1"/>
    </xf>
    <xf numFmtId="0" fontId="7" fillId="0" borderId="0" xfId="0" applyFont="1" applyAlignment="1">
      <alignment horizontal="left"/>
    </xf>
    <xf numFmtId="0" fontId="8" fillId="0" borderId="0" xfId="6"/>
    <xf numFmtId="0" fontId="9" fillId="0" borderId="0" xfId="6" applyFont="1" applyAlignment="1">
      <alignment horizontal="centerContinuous"/>
    </xf>
    <xf numFmtId="0" fontId="10" fillId="0" borderId="0" xfId="6" applyFont="1" applyAlignment="1">
      <alignment horizontal="centerContinuous"/>
    </xf>
    <xf numFmtId="0" fontId="6" fillId="0" borderId="0" xfId="6" applyFont="1" applyAlignment="1">
      <alignment horizontal="left"/>
    </xf>
    <xf numFmtId="14" fontId="8" fillId="0" borderId="0" xfId="0" applyNumberFormat="1" applyFont="1">
      <alignment vertical="top"/>
    </xf>
    <xf numFmtId="14" fontId="8" fillId="0" borderId="0" xfId="0" applyNumberFormat="1" applyFont="1" applyAlignment="1">
      <alignment horizontal="center"/>
    </xf>
    <xf numFmtId="14" fontId="8" fillId="0" borderId="0" xfId="0" applyNumberFormat="1" applyFont="1" applyAlignment="1">
      <alignment horizontal="left" vertical="top"/>
    </xf>
    <xf numFmtId="15" fontId="8" fillId="0" borderId="0" xfId="0" applyNumberFormat="1" applyFont="1">
      <alignment vertical="top"/>
    </xf>
    <xf numFmtId="15" fontId="8" fillId="0" borderId="0" xfId="0" applyNumberFormat="1" applyFont="1" applyAlignment="1">
      <alignment horizontal="center"/>
    </xf>
    <xf numFmtId="0" fontId="5" fillId="0" borderId="0" xfId="0" applyFont="1" applyAlignment="1">
      <alignment horizontal="right"/>
    </xf>
    <xf numFmtId="166" fontId="5" fillId="0" borderId="0" xfId="0" applyNumberFormat="1" applyFont="1">
      <alignment vertical="top"/>
    </xf>
    <xf numFmtId="0" fontId="6" fillId="0" borderId="0" xfId="6" applyFont="1"/>
    <xf numFmtId="0" fontId="6" fillId="0" borderId="0" xfId="6" applyFont="1" applyAlignment="1">
      <alignment horizontal="centerContinuous"/>
    </xf>
    <xf numFmtId="0" fontId="11" fillId="0" borderId="0" xfId="6" applyFont="1" applyAlignment="1">
      <alignment horizontal="center"/>
    </xf>
    <xf numFmtId="0" fontId="12" fillId="0" borderId="0" xfId="6" applyFont="1" applyAlignment="1">
      <alignment horizontal="center"/>
    </xf>
    <xf numFmtId="4" fontId="11" fillId="0" borderId="0" xfId="6" applyNumberFormat="1" applyFont="1"/>
    <xf numFmtId="4" fontId="8" fillId="0" borderId="0" xfId="6" applyNumberFormat="1" applyAlignment="1">
      <alignment horizontal="right"/>
    </xf>
    <xf numFmtId="4" fontId="13" fillId="2" borderId="1" xfId="6" applyNumberFormat="1" applyFont="1" applyFill="1" applyBorder="1" applyAlignment="1">
      <alignment horizontal="right" indent="1"/>
    </xf>
    <xf numFmtId="4" fontId="8" fillId="0" borderId="0" xfId="6" applyNumberFormat="1" applyAlignment="1">
      <alignment horizontal="right" indent="1"/>
    </xf>
    <xf numFmtId="3" fontId="14" fillId="0" borderId="0" xfId="6" applyNumberFormat="1" applyFont="1" applyAlignment="1">
      <alignment horizontal="right"/>
    </xf>
    <xf numFmtId="4" fontId="13" fillId="3" borderId="2" xfId="6" applyNumberFormat="1" applyFont="1" applyFill="1" applyBorder="1" applyAlignment="1">
      <alignment horizontal="right" indent="1"/>
    </xf>
    <xf numFmtId="3" fontId="11" fillId="0" borderId="0" xfId="6" applyNumberFormat="1" applyFont="1" applyAlignment="1">
      <alignment horizontal="right"/>
    </xf>
    <xf numFmtId="0" fontId="6" fillId="0" borderId="0" xfId="6" applyFont="1" applyAlignment="1">
      <alignment horizontal="left" indent="2"/>
    </xf>
    <xf numFmtId="4" fontId="13" fillId="4" borderId="2" xfId="6" applyNumberFormat="1" applyFont="1" applyFill="1" applyBorder="1" applyAlignment="1">
      <alignment horizontal="right" indent="1"/>
    </xf>
    <xf numFmtId="0" fontId="8" fillId="5" borderId="0" xfId="6" applyFill="1"/>
    <xf numFmtId="0" fontId="8" fillId="0" borderId="0" xfId="6" applyAlignment="1">
      <alignment horizontal="left"/>
    </xf>
    <xf numFmtId="3" fontId="15" fillId="0" borderId="0" xfId="6" applyNumberFormat="1" applyFont="1" applyAlignment="1">
      <alignment horizontal="right"/>
    </xf>
    <xf numFmtId="4" fontId="16" fillId="2" borderId="1" xfId="6" applyNumberFormat="1" applyFont="1" applyFill="1" applyBorder="1" applyAlignment="1">
      <alignment horizontal="right" indent="1"/>
    </xf>
    <xf numFmtId="3" fontId="14" fillId="0" borderId="0" xfId="0" applyNumberFormat="1" applyFont="1" applyAlignment="1">
      <alignment horizontal="right" vertical="top"/>
    </xf>
    <xf numFmtId="0" fontId="0" fillId="0" borderId="0" xfId="0" applyAlignment="1">
      <alignment horizontal="right" indent="1"/>
    </xf>
    <xf numFmtId="3" fontId="0" fillId="0" borderId="0" xfId="0" applyNumberFormat="1" applyAlignment="1">
      <alignment horizontal="right" vertical="top"/>
    </xf>
    <xf numFmtId="0" fontId="8" fillId="0" borderId="0" xfId="6" applyAlignment="1">
      <alignment horizontal="left" indent="3"/>
    </xf>
    <xf numFmtId="4" fontId="8" fillId="0" borderId="0" xfId="6" applyNumberFormat="1"/>
    <xf numFmtId="4" fontId="8" fillId="0" borderId="3" xfId="6" applyNumberFormat="1" applyBorder="1" applyAlignment="1">
      <alignment horizontal="right" indent="1"/>
    </xf>
    <xf numFmtId="4" fontId="13" fillId="6" borderId="4" xfId="6" applyNumberFormat="1" applyFont="1" applyFill="1" applyBorder="1" applyAlignment="1">
      <alignment horizontal="right" indent="1"/>
    </xf>
    <xf numFmtId="0" fontId="6" fillId="7" borderId="0" xfId="6" applyFont="1" applyFill="1"/>
    <xf numFmtId="0" fontId="8" fillId="7" borderId="0" xfId="6" applyFill="1"/>
    <xf numFmtId="4" fontId="8" fillId="7" borderId="0" xfId="6" applyNumberFormat="1" applyFill="1"/>
    <xf numFmtId="4" fontId="13" fillId="6" borderId="1" xfId="6" applyNumberFormat="1" applyFont="1" applyFill="1" applyBorder="1" applyAlignment="1">
      <alignment horizontal="right" indent="1"/>
    </xf>
    <xf numFmtId="4" fontId="6" fillId="0" borderId="0" xfId="6" applyNumberFormat="1" applyFont="1" applyAlignment="1">
      <alignment horizontal="right"/>
    </xf>
    <xf numFmtId="4" fontId="17" fillId="0" borderId="0" xfId="6" applyNumberFormat="1" applyFont="1" applyAlignment="1">
      <alignment horizontal="right"/>
    </xf>
    <xf numFmtId="0" fontId="2" fillId="0" borderId="0" xfId="0" applyFont="1" applyAlignment="1">
      <alignment horizontal="right" indent="1"/>
    </xf>
    <xf numFmtId="4" fontId="13" fillId="3" borderId="4" xfId="6" applyNumberFormat="1" applyFont="1" applyFill="1" applyBorder="1" applyAlignment="1">
      <alignment horizontal="right" indent="1"/>
    </xf>
    <xf numFmtId="0" fontId="6" fillId="8" borderId="0" xfId="6" applyFont="1" applyFill="1"/>
    <xf numFmtId="0" fontId="8" fillId="8" borderId="0" xfId="6" applyFill="1"/>
    <xf numFmtId="4" fontId="8" fillId="8" borderId="0" xfId="6" applyNumberFormat="1" applyFill="1"/>
    <xf numFmtId="4" fontId="13" fillId="9" borderId="4" xfId="6" applyNumberFormat="1" applyFont="1" applyFill="1" applyBorder="1" applyAlignment="1">
      <alignment horizontal="right" indent="1"/>
    </xf>
    <xf numFmtId="4" fontId="18" fillId="2" borderId="1" xfId="6" applyNumberFormat="1" applyFont="1" applyFill="1" applyBorder="1" applyAlignment="1">
      <alignment horizontal="right" indent="1"/>
    </xf>
    <xf numFmtId="0" fontId="19" fillId="0" borderId="5" xfId="6" applyFont="1" applyBorder="1"/>
    <xf numFmtId="0" fontId="20" fillId="0" borderId="6" xfId="6" applyFont="1" applyBorder="1"/>
    <xf numFmtId="0" fontId="19" fillId="0" borderId="6" xfId="6" applyFont="1" applyBorder="1"/>
    <xf numFmtId="0" fontId="16" fillId="0" borderId="6" xfId="6" applyFont="1" applyBorder="1"/>
    <xf numFmtId="4" fontId="20" fillId="0" borderId="6" xfId="6" applyNumberFormat="1" applyFont="1" applyBorder="1" applyAlignment="1">
      <alignment horizontal="right" indent="1"/>
    </xf>
    <xf numFmtId="0" fontId="19" fillId="0" borderId="7" xfId="6" applyFont="1" applyBorder="1"/>
    <xf numFmtId="0" fontId="20" fillId="0" borderId="0" xfId="6" applyFont="1"/>
    <xf numFmtId="0" fontId="19" fillId="0" borderId="0" xfId="6" applyFont="1"/>
    <xf numFmtId="0" fontId="16" fillId="0" borderId="0" xfId="6" applyFont="1"/>
    <xf numFmtId="4" fontId="21" fillId="10" borderId="1" xfId="6" applyNumberFormat="1" applyFont="1" applyFill="1" applyBorder="1" applyAlignment="1">
      <alignment horizontal="right" indent="1"/>
    </xf>
    <xf numFmtId="0" fontId="20" fillId="0" borderId="7" xfId="6" applyFont="1" applyBorder="1"/>
    <xf numFmtId="4" fontId="22" fillId="11" borderId="4" xfId="6" applyNumberFormat="1" applyFont="1" applyFill="1" applyBorder="1" applyAlignment="1">
      <alignment horizontal="right" indent="1"/>
    </xf>
    <xf numFmtId="0" fontId="20" fillId="0" borderId="8" xfId="6" applyFont="1" applyBorder="1"/>
    <xf numFmtId="0" fontId="20" fillId="0" borderId="2" xfId="6" applyFont="1" applyBorder="1"/>
    <xf numFmtId="0" fontId="23" fillId="0" borderId="0" xfId="0" applyFont="1">
      <alignment vertical="top"/>
    </xf>
    <xf numFmtId="0" fontId="3" fillId="0" borderId="0" xfId="6" applyFont="1"/>
    <xf numFmtId="0" fontId="3" fillId="0" borderId="0" xfId="6" applyFont="1" applyAlignment="1">
      <alignment horizontal="right"/>
    </xf>
    <xf numFmtId="4" fontId="3" fillId="0" borderId="0" xfId="6" applyNumberFormat="1" applyFont="1"/>
    <xf numFmtId="0" fontId="24" fillId="0" borderId="0" xfId="0" applyFont="1">
      <alignment vertical="top"/>
    </xf>
    <xf numFmtId="0" fontId="5" fillId="0" borderId="0" xfId="0" applyFont="1" applyAlignment="1">
      <alignment horizontal="center"/>
    </xf>
    <xf numFmtId="167" fontId="5" fillId="0" borderId="9" xfId="0" applyNumberFormat="1" applyFont="1" applyBorder="1">
      <alignment vertical="top"/>
    </xf>
    <xf numFmtId="0" fontId="5" fillId="0" borderId="0" xfId="0" applyFont="1" applyAlignment="1">
      <alignment horizontal="centerContinuous"/>
    </xf>
    <xf numFmtId="0" fontId="25" fillId="0" borderId="0" xfId="0" applyFont="1">
      <alignment vertical="top"/>
    </xf>
    <xf numFmtId="4" fontId="13" fillId="12" borderId="4" xfId="6" applyNumberFormat="1" applyFont="1" applyFill="1" applyBorder="1" applyAlignment="1">
      <alignment horizontal="right" indent="1"/>
    </xf>
    <xf numFmtId="4" fontId="13" fillId="13" borderId="4" xfId="6" applyNumberFormat="1" applyFont="1" applyFill="1" applyBorder="1" applyAlignment="1">
      <alignment horizontal="right" indent="1"/>
    </xf>
    <xf numFmtId="4" fontId="5" fillId="0" borderId="0" xfId="0" applyNumberFormat="1" applyFont="1" applyAlignment="1">
      <alignment horizontal="right" indent="1"/>
    </xf>
    <xf numFmtId="0" fontId="26" fillId="14" borderId="0" xfId="0" applyFont="1" applyFill="1">
      <alignment vertical="top"/>
    </xf>
    <xf numFmtId="4" fontId="21" fillId="2" borderId="1" xfId="6" applyNumberFormat="1" applyFont="1" applyFill="1" applyBorder="1" applyAlignment="1">
      <alignment horizontal="right" indent="1"/>
    </xf>
    <xf numFmtId="4" fontId="16" fillId="0" borderId="6" xfId="6" applyNumberFormat="1" applyFont="1" applyBorder="1"/>
    <xf numFmtId="0" fontId="2" fillId="0" borderId="10" xfId="0" applyFont="1" applyBorder="1" applyAlignment="1">
      <alignment horizontal="right" indent="1"/>
    </xf>
    <xf numFmtId="4" fontId="18" fillId="0" borderId="0" xfId="6" applyNumberFormat="1" applyFont="1"/>
    <xf numFmtId="4" fontId="21" fillId="0" borderId="11" xfId="6" applyNumberFormat="1" applyFont="1" applyBorder="1" applyAlignment="1">
      <alignment horizontal="right" indent="1"/>
    </xf>
    <xf numFmtId="4" fontId="22" fillId="11" borderId="12" xfId="6" applyNumberFormat="1" applyFont="1" applyFill="1" applyBorder="1" applyAlignment="1">
      <alignment horizontal="right" indent="1"/>
    </xf>
    <xf numFmtId="0" fontId="16" fillId="0" borderId="2" xfId="6" applyFont="1" applyBorder="1"/>
    <xf numFmtId="0" fontId="2" fillId="0" borderId="13" xfId="0" applyFont="1" applyBorder="1">
      <alignment vertical="top"/>
    </xf>
    <xf numFmtId="0" fontId="3" fillId="0" borderId="0" xfId="0" applyFont="1" applyAlignment="1">
      <alignment horizontal="right" vertical="top"/>
    </xf>
    <xf numFmtId="0" fontId="8" fillId="0" borderId="0" xfId="6" applyAlignment="1">
      <alignment horizontal="right"/>
    </xf>
    <xf numFmtId="0" fontId="6" fillId="0" borderId="0" xfId="6" applyFont="1" applyAlignment="1">
      <alignment horizontal="right"/>
    </xf>
    <xf numFmtId="4" fontId="13" fillId="0" borderId="4" xfId="6" applyNumberFormat="1" applyFont="1" applyBorder="1" applyAlignment="1">
      <alignment horizontal="right" indent="1"/>
    </xf>
    <xf numFmtId="0" fontId="5" fillId="0" borderId="0" xfId="5" applyFont="1"/>
    <xf numFmtId="0" fontId="4" fillId="0" borderId="0" xfId="5" applyFont="1"/>
    <xf numFmtId="0" fontId="11" fillId="0" borderId="0" xfId="5" applyFont="1"/>
    <xf numFmtId="0" fontId="27" fillId="0" borderId="0" xfId="5" applyFont="1"/>
    <xf numFmtId="0" fontId="8" fillId="0" borderId="0" xfId="5" applyFont="1"/>
    <xf numFmtId="0" fontId="28" fillId="0" borderId="0" xfId="5" applyFont="1"/>
    <xf numFmtId="0" fontId="6" fillId="0" borderId="0" xfId="6" applyFont="1" applyProtection="1">
      <protection locked="0"/>
    </xf>
    <xf numFmtId="0" fontId="5" fillId="0" borderId="0" xfId="0" applyFont="1" applyProtection="1">
      <alignment vertical="top"/>
      <protection locked="0"/>
    </xf>
    <xf numFmtId="10" fontId="5" fillId="0" borderId="0" xfId="0" applyNumberFormat="1" applyFont="1" applyAlignment="1">
      <alignment horizontal="left" vertical="top"/>
    </xf>
    <xf numFmtId="0" fontId="17" fillId="15" borderId="0" xfId="1" applyNumberFormat="1" applyFont="1" applyFill="1" applyAlignment="1" applyProtection="1">
      <alignment vertical="top" wrapText="1"/>
    </xf>
    <xf numFmtId="0" fontId="16" fillId="15" borderId="0" xfId="1" applyNumberFormat="1" applyFont="1" applyFill="1" applyAlignment="1" applyProtection="1">
      <alignment vertical="top" wrapText="1"/>
    </xf>
    <xf numFmtId="0" fontId="20" fillId="15" borderId="0" xfId="1" applyNumberFormat="1" applyFont="1" applyFill="1" applyAlignment="1" applyProtection="1">
      <alignment vertical="top"/>
    </xf>
    <xf numFmtId="0" fontId="16" fillId="15" borderId="0" xfId="1" applyNumberFormat="1" applyFont="1" applyFill="1" applyBorder="1" applyAlignment="1" applyProtection="1">
      <alignment vertical="top"/>
    </xf>
    <xf numFmtId="49" fontId="16" fillId="15" borderId="0" xfId="1" applyNumberFormat="1" applyFont="1" applyFill="1" applyAlignment="1" applyProtection="1">
      <alignment horizontal="right" vertical="top"/>
    </xf>
    <xf numFmtId="0" fontId="16" fillId="15" borderId="0" xfId="1" applyNumberFormat="1" applyFont="1" applyFill="1" applyAlignment="1" applyProtection="1">
      <alignment vertical="top"/>
    </xf>
    <xf numFmtId="0" fontId="20" fillId="15" borderId="0" xfId="1" applyNumberFormat="1" applyFont="1" applyFill="1" applyAlignment="1" applyProtection="1">
      <alignment horizontal="center" vertical="top"/>
    </xf>
    <xf numFmtId="0" fontId="17" fillId="15" borderId="0" xfId="1" applyNumberFormat="1" applyFont="1" applyFill="1" applyAlignment="1" applyProtection="1">
      <alignment vertical="top"/>
    </xf>
    <xf numFmtId="0" fontId="16" fillId="15" borderId="0" xfId="0" applyFont="1" applyFill="1">
      <alignment vertical="top"/>
    </xf>
    <xf numFmtId="0" fontId="16" fillId="15" borderId="0" xfId="0" applyFont="1" applyFill="1" applyAlignment="1">
      <alignment vertical="top" wrapText="1"/>
    </xf>
    <xf numFmtId="0" fontId="18" fillId="15" borderId="0" xfId="0" applyFont="1" applyFill="1">
      <alignment vertical="top"/>
    </xf>
    <xf numFmtId="0" fontId="18" fillId="15" borderId="0" xfId="0" applyFont="1" applyFill="1" applyAlignment="1">
      <alignment horizontal="left" vertical="top"/>
    </xf>
    <xf numFmtId="0" fontId="18" fillId="15" borderId="0" xfId="0" applyFont="1" applyFill="1" applyAlignment="1">
      <alignment horizontal="left" vertical="top" wrapText="1"/>
    </xf>
    <xf numFmtId="0" fontId="16" fillId="15" borderId="0" xfId="1" applyNumberFormat="1" applyFont="1" applyFill="1" applyAlignment="1" applyProtection="1">
      <alignment horizontal="right" vertical="top"/>
    </xf>
    <xf numFmtId="0" fontId="6" fillId="15" borderId="0" xfId="1" applyNumberFormat="1" applyFont="1" applyFill="1" applyAlignment="1" applyProtection="1">
      <alignment horizontal="left" vertical="top"/>
    </xf>
    <xf numFmtId="14" fontId="16" fillId="0" borderId="14" xfId="1" applyNumberFormat="1" applyFont="1" applyFill="1" applyBorder="1" applyAlignment="1" applyProtection="1">
      <alignment horizontal="center" vertical="top"/>
    </xf>
    <xf numFmtId="0" fontId="16" fillId="5" borderId="0" xfId="1" applyNumberFormat="1" applyFont="1" applyFill="1" applyAlignment="1" applyProtection="1">
      <alignment vertical="top" wrapText="1"/>
    </xf>
    <xf numFmtId="49" fontId="17" fillId="15" borderId="0" xfId="1" applyNumberFormat="1" applyFont="1" applyFill="1" applyBorder="1" applyAlignment="1" applyProtection="1">
      <alignment horizontal="left" vertical="top" wrapText="1"/>
    </xf>
    <xf numFmtId="0" fontId="16" fillId="15" borderId="14" xfId="1" applyNumberFormat="1" applyFont="1" applyFill="1" applyBorder="1" applyAlignment="1" applyProtection="1">
      <alignment horizontal="right" vertical="top"/>
    </xf>
    <xf numFmtId="0" fontId="30" fillId="15" borderId="14" xfId="1" applyNumberFormat="1" applyFont="1" applyFill="1" applyBorder="1" applyAlignment="1" applyProtection="1">
      <alignment horizontal="center" wrapText="1"/>
    </xf>
    <xf numFmtId="0" fontId="31" fillId="15" borderId="14" xfId="1" applyNumberFormat="1" applyFont="1" applyFill="1" applyBorder="1" applyAlignment="1" applyProtection="1">
      <alignment horizontal="left"/>
    </xf>
    <xf numFmtId="0" fontId="16" fillId="15" borderId="14" xfId="1" applyNumberFormat="1" applyFont="1" applyFill="1" applyBorder="1" applyAlignment="1" applyProtection="1">
      <alignment vertical="top"/>
      <protection locked="0"/>
    </xf>
    <xf numFmtId="3" fontId="20" fillId="15" borderId="14" xfId="1" applyNumberFormat="1" applyFont="1" applyFill="1" applyBorder="1" applyAlignment="1" applyProtection="1">
      <alignment vertical="top"/>
      <protection locked="0"/>
    </xf>
    <xf numFmtId="3" fontId="16" fillId="16" borderId="14" xfId="1" applyNumberFormat="1" applyFont="1" applyFill="1" applyBorder="1" applyAlignment="1" applyProtection="1">
      <alignment vertical="top"/>
    </xf>
    <xf numFmtId="3" fontId="17" fillId="15" borderId="14" xfId="1" applyNumberFormat="1" applyFont="1" applyFill="1" applyBorder="1" applyAlignment="1" applyProtection="1">
      <alignment horizontal="left" vertical="top"/>
    </xf>
    <xf numFmtId="0" fontId="16" fillId="17" borderId="14" xfId="1" applyNumberFormat="1" applyFont="1" applyFill="1" applyBorder="1" applyAlignment="1" applyProtection="1">
      <alignment vertical="top"/>
      <protection locked="0"/>
    </xf>
    <xf numFmtId="3" fontId="20" fillId="17" borderId="14" xfId="1" applyNumberFormat="1" applyFont="1" applyFill="1" applyBorder="1" applyAlignment="1" applyProtection="1">
      <alignment vertical="top"/>
      <protection locked="0"/>
    </xf>
    <xf numFmtId="0" fontId="16" fillId="15" borderId="0" xfId="0" applyFont="1" applyFill="1" applyAlignment="1"/>
    <xf numFmtId="0" fontId="16" fillId="15" borderId="14" xfId="1" applyNumberFormat="1" applyFont="1" applyFill="1" applyBorder="1" applyAlignment="1" applyProtection="1">
      <alignment vertical="top"/>
    </xf>
    <xf numFmtId="3" fontId="17" fillId="18" borderId="14" xfId="1" applyNumberFormat="1" applyFont="1" applyFill="1" applyBorder="1" applyAlignment="1" applyProtection="1">
      <alignment vertical="top"/>
    </xf>
    <xf numFmtId="9" fontId="13" fillId="15" borderId="0" xfId="0" applyNumberFormat="1" applyFont="1" applyFill="1" applyAlignment="1">
      <alignment horizontal="left" vertical="top"/>
    </xf>
    <xf numFmtId="0" fontId="2" fillId="0" borderId="0" xfId="0" applyFont="1" applyAlignment="1">
      <alignment horizontal="left" vertical="top"/>
    </xf>
    <xf numFmtId="168" fontId="17" fillId="15" borderId="0" xfId="1" applyNumberFormat="1" applyFont="1" applyFill="1" applyAlignment="1" applyProtection="1">
      <alignment horizontal="left" vertical="top"/>
    </xf>
    <xf numFmtId="0" fontId="16" fillId="15" borderId="0" xfId="1" applyNumberFormat="1" applyFont="1" applyFill="1" applyAlignment="1" applyProtection="1">
      <alignment horizontal="right"/>
    </xf>
    <xf numFmtId="0" fontId="16" fillId="15" borderId="0" xfId="1" applyNumberFormat="1" applyFont="1" applyFill="1" applyAlignment="1" applyProtection="1"/>
    <xf numFmtId="0" fontId="16" fillId="15" borderId="0" xfId="1" applyNumberFormat="1" applyFont="1" applyFill="1" applyAlignment="1" applyProtection="1">
      <alignment horizontal="center" vertical="top" wrapText="1"/>
    </xf>
    <xf numFmtId="49" fontId="32" fillId="15" borderId="0" xfId="1" applyNumberFormat="1" applyFont="1" applyFill="1" applyAlignment="1" applyProtection="1">
      <alignment horizontal="right" vertical="top"/>
    </xf>
    <xf numFmtId="0" fontId="16" fillId="17" borderId="14" xfId="1" applyNumberFormat="1" applyFont="1" applyFill="1" applyBorder="1" applyAlignment="1" applyProtection="1">
      <alignment horizontal="center"/>
      <protection locked="0"/>
    </xf>
    <xf numFmtId="49" fontId="33" fillId="15" borderId="0" xfId="1" applyNumberFormat="1" applyFont="1" applyFill="1" applyAlignment="1" applyProtection="1">
      <alignment horizontal="right" vertical="top"/>
    </xf>
    <xf numFmtId="0" fontId="17" fillId="15" borderId="0" xfId="1" applyNumberFormat="1" applyFont="1" applyFill="1" applyBorder="1" applyAlignment="1" applyProtection="1">
      <alignment horizontal="center" vertical="top"/>
    </xf>
    <xf numFmtId="49" fontId="2" fillId="0" borderId="9" xfId="1" applyNumberFormat="1" applyFont="1" applyFill="1" applyBorder="1" applyAlignment="1" applyProtection="1">
      <alignment horizontal="center" vertical="top"/>
      <protection locked="0"/>
    </xf>
    <xf numFmtId="49" fontId="34" fillId="15" borderId="14" xfId="1" applyNumberFormat="1" applyFont="1" applyFill="1" applyBorder="1" applyAlignment="1" applyProtection="1">
      <alignment horizontal="center" vertical="top" wrapText="1"/>
    </xf>
    <xf numFmtId="49" fontId="17" fillId="15" borderId="14" xfId="1" applyNumberFormat="1" applyFont="1" applyFill="1" applyBorder="1" applyAlignment="1" applyProtection="1">
      <alignment horizontal="right" vertical="top" wrapText="1"/>
    </xf>
    <xf numFmtId="0" fontId="17" fillId="15" borderId="14" xfId="1" applyNumberFormat="1" applyFont="1" applyFill="1" applyBorder="1" applyAlignment="1" applyProtection="1">
      <alignment horizontal="center" vertical="top" wrapText="1"/>
    </xf>
    <xf numFmtId="0" fontId="19" fillId="15" borderId="14" xfId="1" applyNumberFormat="1" applyFont="1" applyFill="1" applyBorder="1" applyAlignment="1" applyProtection="1">
      <alignment horizontal="center" vertical="top"/>
    </xf>
    <xf numFmtId="0" fontId="34" fillId="15" borderId="0" xfId="0" applyFont="1" applyFill="1" applyAlignment="1">
      <alignment vertical="top" wrapText="1"/>
    </xf>
    <xf numFmtId="0" fontId="34" fillId="15" borderId="0" xfId="1" applyNumberFormat="1" applyFont="1" applyFill="1" applyAlignment="1" applyProtection="1">
      <alignment horizontal="center" vertical="top" wrapText="1"/>
    </xf>
    <xf numFmtId="0" fontId="20" fillId="15" borderId="14" xfId="1" applyNumberFormat="1" applyFont="1" applyFill="1" applyBorder="1" applyAlignment="1" applyProtection="1">
      <alignment horizontal="center" vertical="top"/>
    </xf>
    <xf numFmtId="0" fontId="17" fillId="15" borderId="0" xfId="1" applyNumberFormat="1" applyFont="1" applyFill="1" applyAlignment="1" applyProtection="1">
      <alignment horizontal="right" vertical="top"/>
    </xf>
    <xf numFmtId="49" fontId="17" fillId="15" borderId="0" xfId="1" applyNumberFormat="1" applyFont="1" applyFill="1" applyAlignment="1" applyProtection="1">
      <alignment horizontal="right" vertical="top"/>
    </xf>
    <xf numFmtId="0" fontId="16" fillId="15" borderId="0" xfId="1" applyNumberFormat="1" applyFont="1" applyFill="1" applyAlignment="1" applyProtection="1">
      <alignment horizontal="center" vertical="top"/>
    </xf>
    <xf numFmtId="0" fontId="17" fillId="7" borderId="14" xfId="1" applyNumberFormat="1" applyFont="1" applyFill="1" applyBorder="1" applyAlignment="1" applyProtection="1">
      <alignment horizontal="right" vertical="top" wrapText="1"/>
    </xf>
    <xf numFmtId="49" fontId="17" fillId="7" borderId="14" xfId="1" applyNumberFormat="1" applyFont="1" applyFill="1" applyBorder="1" applyAlignment="1" applyProtection="1">
      <alignment horizontal="right" vertical="top" wrapText="1"/>
    </xf>
    <xf numFmtId="3" fontId="17" fillId="7" borderId="14" xfId="1" applyNumberFormat="1" applyFont="1" applyFill="1" applyBorder="1" applyAlignment="1" applyProtection="1">
      <alignment horizontal="left" vertical="top" wrapText="1"/>
    </xf>
    <xf numFmtId="3" fontId="17" fillId="7" borderId="14" xfId="1" applyNumberFormat="1" applyFont="1" applyFill="1" applyBorder="1" applyAlignment="1" applyProtection="1">
      <alignment horizontal="right" vertical="top" wrapText="1"/>
    </xf>
    <xf numFmtId="0" fontId="17" fillId="15" borderId="0" xfId="1" applyNumberFormat="1" applyFont="1" applyFill="1" applyAlignment="1" applyProtection="1">
      <alignment horizontal="center" vertical="top"/>
    </xf>
    <xf numFmtId="0" fontId="16" fillId="15" borderId="14" xfId="1" applyNumberFormat="1" applyFont="1" applyFill="1" applyBorder="1" applyAlignment="1" applyProtection="1">
      <alignment horizontal="right" vertical="top" wrapText="1"/>
    </xf>
    <xf numFmtId="0" fontId="16" fillId="15" borderId="14" xfId="1" applyNumberFormat="1" applyFont="1" applyFill="1" applyBorder="1" applyAlignment="1" applyProtection="1">
      <alignment horizontal="left" vertical="top" wrapText="1"/>
    </xf>
    <xf numFmtId="3" fontId="16" fillId="15" borderId="14" xfId="1" applyNumberFormat="1" applyFont="1" applyFill="1" applyBorder="1" applyAlignment="1" applyProtection="1">
      <alignment horizontal="right" vertical="top" wrapText="1"/>
      <protection locked="0"/>
    </xf>
    <xf numFmtId="3" fontId="16" fillId="15" borderId="14" xfId="1" applyNumberFormat="1" applyFont="1" applyFill="1" applyBorder="1" applyAlignment="1" applyProtection="1">
      <alignment horizontal="right" vertical="top" wrapText="1"/>
    </xf>
    <xf numFmtId="0" fontId="16" fillId="15" borderId="0" xfId="1" applyNumberFormat="1" applyFont="1" applyFill="1" applyAlignment="1" applyProtection="1">
      <alignment horizontal="right" vertical="top" wrapText="1"/>
    </xf>
    <xf numFmtId="0" fontId="16" fillId="15" borderId="0" xfId="1" applyNumberFormat="1" applyFont="1" applyFill="1" applyBorder="1" applyAlignment="1" applyProtection="1">
      <alignment horizontal="right" vertical="top" wrapText="1"/>
    </xf>
    <xf numFmtId="0" fontId="16" fillId="15" borderId="0" xfId="1" applyNumberFormat="1" applyFont="1" applyFill="1" applyBorder="1" applyAlignment="1" applyProtection="1">
      <alignment horizontal="left" vertical="top" wrapText="1"/>
    </xf>
    <xf numFmtId="3" fontId="16" fillId="15" borderId="0" xfId="1" applyNumberFormat="1" applyFont="1" applyFill="1" applyBorder="1" applyAlignment="1" applyProtection="1">
      <alignment horizontal="right" vertical="top" wrapText="1"/>
    </xf>
    <xf numFmtId="0" fontId="17" fillId="7" borderId="14" xfId="1" applyNumberFormat="1" applyFont="1" applyFill="1" applyBorder="1" applyAlignment="1" applyProtection="1">
      <alignment horizontal="left" vertical="top" wrapText="1"/>
    </xf>
    <xf numFmtId="0" fontId="17" fillId="15" borderId="0" xfId="1" applyNumberFormat="1" applyFont="1" applyFill="1" applyAlignment="1" applyProtection="1">
      <alignment horizontal="center" vertical="top" wrapText="1"/>
    </xf>
    <xf numFmtId="0" fontId="16" fillId="15" borderId="6" xfId="1" applyNumberFormat="1" applyFont="1" applyFill="1" applyBorder="1" applyAlignment="1" applyProtection="1">
      <alignment horizontal="right" vertical="top"/>
    </xf>
    <xf numFmtId="0" fontId="16" fillId="15" borderId="6" xfId="1" applyNumberFormat="1" applyFont="1" applyFill="1" applyBorder="1" applyAlignment="1" applyProtection="1">
      <alignment horizontal="left" vertical="top"/>
    </xf>
    <xf numFmtId="3" fontId="16" fillId="15" borderId="6" xfId="1" applyNumberFormat="1" applyFont="1" applyFill="1" applyBorder="1" applyAlignment="1" applyProtection="1">
      <alignment horizontal="right" vertical="top"/>
    </xf>
    <xf numFmtId="3" fontId="16" fillId="15" borderId="0" xfId="1" applyNumberFormat="1" applyFont="1" applyFill="1" applyAlignment="1" applyProtection="1">
      <alignment horizontal="right" vertical="top"/>
    </xf>
    <xf numFmtId="0" fontId="19" fillId="15" borderId="14" xfId="1" applyNumberFormat="1" applyFont="1" applyFill="1" applyBorder="1" applyAlignment="1" applyProtection="1">
      <alignment horizontal="right" vertical="top" wrapText="1"/>
    </xf>
    <xf numFmtId="0" fontId="19" fillId="8" borderId="15" xfId="1" applyNumberFormat="1" applyFont="1" applyFill="1" applyBorder="1" applyAlignment="1" applyProtection="1">
      <alignment horizontal="right" vertical="top" wrapText="1"/>
    </xf>
    <xf numFmtId="0" fontId="19" fillId="8" borderId="15" xfId="1" applyNumberFormat="1" applyFont="1" applyFill="1" applyBorder="1" applyAlignment="1" applyProtection="1">
      <alignment horizontal="left" vertical="top" wrapText="1"/>
    </xf>
    <xf numFmtId="3" fontId="19" fillId="8" borderId="15" xfId="1" applyNumberFormat="1" applyFont="1" applyFill="1" applyBorder="1" applyAlignment="1" applyProtection="1">
      <alignment horizontal="right" vertical="top" wrapText="1"/>
    </xf>
    <xf numFmtId="0" fontId="17" fillId="15" borderId="0" xfId="0" applyFont="1" applyFill="1" applyAlignment="1">
      <alignment vertical="top" wrapText="1"/>
    </xf>
    <xf numFmtId="0" fontId="20" fillId="15" borderId="14" xfId="1" applyNumberFormat="1" applyFont="1" applyFill="1" applyBorder="1" applyAlignment="1" applyProtection="1">
      <alignment horizontal="right" vertical="top" wrapText="1"/>
    </xf>
    <xf numFmtId="0" fontId="19" fillId="7" borderId="14" xfId="1" applyNumberFormat="1" applyFont="1" applyFill="1" applyBorder="1" applyAlignment="1" applyProtection="1">
      <alignment horizontal="right" vertical="top" wrapText="1"/>
    </xf>
    <xf numFmtId="0" fontId="19" fillId="7" borderId="14" xfId="1" applyNumberFormat="1" applyFont="1" applyFill="1" applyBorder="1" applyAlignment="1" applyProtection="1">
      <alignment horizontal="left" vertical="top" wrapText="1"/>
    </xf>
    <xf numFmtId="3" fontId="19" fillId="7" borderId="14" xfId="1" applyNumberFormat="1" applyFont="1" applyFill="1" applyBorder="1" applyAlignment="1" applyProtection="1">
      <alignment horizontal="right" vertical="top" wrapText="1"/>
    </xf>
    <xf numFmtId="0" fontId="16" fillId="5" borderId="0" xfId="0" applyFont="1" applyFill="1" applyAlignment="1">
      <alignment vertical="top" wrapText="1"/>
    </xf>
    <xf numFmtId="0" fontId="16" fillId="5" borderId="0" xfId="0" applyFont="1" applyFill="1">
      <alignment vertical="top"/>
    </xf>
    <xf numFmtId="0" fontId="16" fillId="0" borderId="0" xfId="1" applyNumberFormat="1" applyFont="1" applyFill="1" applyAlignment="1" applyProtection="1">
      <alignment vertical="top"/>
    </xf>
    <xf numFmtId="0" fontId="17" fillId="0" borderId="0" xfId="1" applyNumberFormat="1" applyFont="1" applyFill="1" applyAlignment="1" applyProtection="1">
      <alignment vertical="top"/>
    </xf>
    <xf numFmtId="0" fontId="18" fillId="0" borderId="0" xfId="0" applyFont="1">
      <alignment vertical="top"/>
    </xf>
    <xf numFmtId="0" fontId="16" fillId="17" borderId="14" xfId="1" applyNumberFormat="1" applyFont="1" applyFill="1" applyBorder="1" applyAlignment="1" applyProtection="1">
      <alignment vertical="top"/>
    </xf>
    <xf numFmtId="3" fontId="20" fillId="17" borderId="14" xfId="1" applyNumberFormat="1" applyFont="1" applyFill="1" applyBorder="1" applyAlignment="1" applyProtection="1">
      <alignment vertical="top"/>
    </xf>
    <xf numFmtId="0" fontId="16" fillId="15" borderId="0" xfId="0" applyFont="1" applyFill="1" applyAlignment="1">
      <alignment wrapText="1"/>
    </xf>
    <xf numFmtId="0" fontId="18" fillId="15" borderId="0" xfId="0" applyFont="1" applyFill="1" applyAlignment="1"/>
    <xf numFmtId="0" fontId="35" fillId="15" borderId="0" xfId="1" applyNumberFormat="1" applyFont="1" applyFill="1" applyAlignment="1" applyProtection="1">
      <alignment vertical="top"/>
    </xf>
    <xf numFmtId="3" fontId="2" fillId="15" borderId="0" xfId="1" applyNumberFormat="1" applyFont="1" applyFill="1" applyAlignment="1" applyProtection="1"/>
    <xf numFmtId="0" fontId="2" fillId="15" borderId="0" xfId="1" applyNumberFormat="1" applyFont="1" applyFill="1" applyAlignment="1" applyProtection="1"/>
    <xf numFmtId="0" fontId="35" fillId="15" borderId="2" xfId="1" applyNumberFormat="1" applyFont="1" applyFill="1" applyBorder="1" applyAlignment="1" applyProtection="1">
      <alignment vertical="top"/>
    </xf>
    <xf numFmtId="49" fontId="2" fillId="0" borderId="9" xfId="1" applyNumberFormat="1" applyFont="1" applyFill="1" applyBorder="1" applyAlignment="1" applyProtection="1">
      <alignment horizontal="center" vertical="top"/>
    </xf>
    <xf numFmtId="0" fontId="17" fillId="15" borderId="0" xfId="0" applyFont="1" applyFill="1" applyAlignment="1">
      <alignment horizontal="center" vertical="top" wrapText="1"/>
    </xf>
    <xf numFmtId="3" fontId="16" fillId="15" borderId="0" xfId="1" applyNumberFormat="1" applyFont="1" applyFill="1" applyAlignment="1" applyProtection="1">
      <alignment horizontal="center" vertical="top"/>
    </xf>
    <xf numFmtId="0" fontId="18" fillId="15" borderId="0" xfId="0" applyFont="1" applyFill="1" applyAlignment="1">
      <alignment vertical="top" wrapText="1"/>
    </xf>
    <xf numFmtId="3" fontId="20" fillId="15" borderId="14" xfId="1" applyNumberFormat="1" applyFont="1" applyFill="1" applyBorder="1" applyAlignment="1" applyProtection="1">
      <alignment horizontal="right" vertical="top" wrapText="1"/>
    </xf>
    <xf numFmtId="3" fontId="16" fillId="15" borderId="0" xfId="1" applyNumberFormat="1" applyFont="1" applyFill="1" applyAlignment="1" applyProtection="1">
      <alignment horizontal="right" vertical="top" wrapText="1"/>
    </xf>
    <xf numFmtId="3" fontId="16" fillId="15" borderId="0" xfId="1" applyNumberFormat="1" applyFont="1" applyFill="1" applyBorder="1" applyAlignment="1" applyProtection="1">
      <alignment horizontal="right" vertical="top"/>
    </xf>
    <xf numFmtId="3" fontId="19" fillId="8" borderId="14" xfId="1" applyNumberFormat="1" applyFont="1" applyFill="1" applyBorder="1" applyAlignment="1" applyProtection="1">
      <alignment horizontal="right" vertical="top" wrapText="1"/>
    </xf>
    <xf numFmtId="0" fontId="13" fillId="15" borderId="0" xfId="0" applyFont="1" applyFill="1" applyAlignment="1">
      <alignment vertical="top" wrapText="1"/>
    </xf>
    <xf numFmtId="0" fontId="18" fillId="5" borderId="0" xfId="0" applyFont="1" applyFill="1" applyAlignment="1">
      <alignment horizontal="left" vertical="top"/>
    </xf>
    <xf numFmtId="0" fontId="16" fillId="5" borderId="0" xfId="1" applyNumberFormat="1" applyFont="1" applyFill="1" applyAlignment="1" applyProtection="1">
      <alignment vertical="top"/>
    </xf>
    <xf numFmtId="0" fontId="17" fillId="5" borderId="0" xfId="1" applyNumberFormat="1" applyFont="1" applyFill="1" applyAlignment="1" applyProtection="1">
      <alignment vertical="top"/>
    </xf>
    <xf numFmtId="0" fontId="18" fillId="15" borderId="0" xfId="0" applyFont="1" applyFill="1" applyAlignment="1">
      <alignment horizontal="left"/>
    </xf>
    <xf numFmtId="0" fontId="36" fillId="15" borderId="0" xfId="1" applyNumberFormat="1" applyFont="1" applyFill="1" applyAlignment="1" applyProtection="1">
      <alignment vertical="top"/>
    </xf>
    <xf numFmtId="14" fontId="36" fillId="15" borderId="0" xfId="1" applyNumberFormat="1" applyFont="1" applyFill="1" applyAlignment="1" applyProtection="1">
      <alignment vertical="top"/>
    </xf>
    <xf numFmtId="0" fontId="18" fillId="0" borderId="0" xfId="0" applyFont="1" applyAlignment="1">
      <alignment horizontal="left" vertical="top"/>
    </xf>
    <xf numFmtId="0" fontId="17" fillId="15" borderId="2" xfId="1" applyNumberFormat="1" applyFont="1" applyFill="1" applyBorder="1" applyAlignment="1" applyProtection="1">
      <alignment vertical="top"/>
    </xf>
    <xf numFmtId="49" fontId="2" fillId="17" borderId="9" xfId="1" applyNumberFormat="1" applyFont="1" applyFill="1" applyBorder="1" applyAlignment="1" applyProtection="1">
      <alignment horizontal="center" vertical="top"/>
      <protection locked="0"/>
    </xf>
    <xf numFmtId="0" fontId="34" fillId="15" borderId="0" xfId="0" applyFont="1" applyFill="1" applyAlignment="1">
      <alignment horizontal="center" vertical="top" wrapText="1"/>
    </xf>
    <xf numFmtId="0" fontId="37" fillId="15" borderId="0" xfId="1" applyNumberFormat="1" applyFont="1" applyFill="1" applyAlignment="1" applyProtection="1">
      <alignment horizontal="left" vertical="top" textRotation="90" wrapText="1"/>
    </xf>
    <xf numFmtId="0" fontId="13" fillId="15" borderId="0" xfId="0" applyFont="1" applyFill="1" applyAlignment="1">
      <alignment horizontal="left" vertical="top"/>
    </xf>
    <xf numFmtId="0" fontId="18" fillId="5" borderId="0" xfId="0" applyFont="1" applyFill="1">
      <alignment vertical="top"/>
    </xf>
    <xf numFmtId="0" fontId="18" fillId="5" borderId="0" xfId="0" applyFont="1" applyFill="1" applyAlignment="1">
      <alignment horizontal="left" vertical="top" wrapText="1"/>
    </xf>
    <xf numFmtId="169" fontId="16" fillId="15" borderId="0" xfId="1" applyNumberFormat="1" applyFont="1" applyFill="1" applyAlignment="1" applyProtection="1">
      <alignment vertical="top"/>
    </xf>
    <xf numFmtId="0" fontId="31" fillId="15" borderId="14" xfId="1" applyNumberFormat="1" applyFont="1" applyFill="1" applyBorder="1" applyAlignment="1" applyProtection="1">
      <alignment horizontal="center" wrapText="1"/>
    </xf>
    <xf numFmtId="0" fontId="18" fillId="15" borderId="0" xfId="0" applyFont="1" applyFill="1" applyAlignment="1">
      <alignment horizontal="left" wrapText="1"/>
    </xf>
    <xf numFmtId="0" fontId="2" fillId="15" borderId="0" xfId="0" applyFont="1" applyFill="1" applyAlignment="1">
      <alignment horizontal="left" vertical="top"/>
    </xf>
    <xf numFmtId="0" fontId="18" fillId="0" borderId="0" xfId="0" applyFont="1" applyAlignment="1">
      <alignment horizontal="left" vertical="top" wrapText="1"/>
    </xf>
    <xf numFmtId="0" fontId="37" fillId="15" borderId="0" xfId="1" applyNumberFormat="1" applyFont="1" applyFill="1" applyAlignment="1" applyProtection="1">
      <alignment vertical="top" wrapText="1"/>
    </xf>
    <xf numFmtId="0" fontId="18" fillId="15" borderId="0" xfId="0" applyFont="1" applyFill="1" applyAlignment="1" applyProtection="1">
      <alignment horizontal="left" vertical="top" wrapText="1"/>
      <protection locked="0"/>
    </xf>
    <xf numFmtId="3" fontId="16" fillId="5" borderId="14" xfId="1" applyNumberFormat="1" applyFont="1" applyFill="1" applyBorder="1" applyAlignment="1" applyProtection="1">
      <alignment horizontal="right" vertical="top" wrapText="1"/>
      <protection locked="0"/>
    </xf>
    <xf numFmtId="0" fontId="13" fillId="15" borderId="0" xfId="0" applyFont="1" applyFill="1" applyAlignment="1">
      <alignment horizontal="left" vertical="top" wrapText="1"/>
    </xf>
    <xf numFmtId="0" fontId="17" fillId="15" borderId="0" xfId="1" applyNumberFormat="1" applyFont="1" applyFill="1" applyAlignment="1" applyProtection="1">
      <alignment horizontal="left" vertical="top"/>
    </xf>
    <xf numFmtId="3" fontId="18" fillId="15" borderId="0" xfId="0" applyNumberFormat="1" applyFont="1" applyFill="1" applyAlignment="1">
      <alignment vertical="top" wrapText="1"/>
    </xf>
    <xf numFmtId="0" fontId="16" fillId="15" borderId="0" xfId="1" applyNumberFormat="1" applyFont="1" applyFill="1" applyAlignment="1" applyProtection="1">
      <alignment horizontal="left" vertical="top"/>
    </xf>
    <xf numFmtId="3" fontId="17" fillId="15" borderId="0" xfId="1" applyNumberFormat="1" applyFont="1" applyFill="1" applyAlignment="1" applyProtection="1">
      <alignment vertical="top" wrapText="1"/>
    </xf>
    <xf numFmtId="3" fontId="16" fillId="15" borderId="0" xfId="1" applyNumberFormat="1" applyFont="1" applyFill="1" applyAlignment="1" applyProtection="1">
      <alignment vertical="top" wrapText="1"/>
    </xf>
    <xf numFmtId="0" fontId="16" fillId="15" borderId="6" xfId="1" applyNumberFormat="1" applyFont="1" applyFill="1" applyBorder="1" applyAlignment="1" applyProtection="1">
      <alignment horizontal="right" vertical="top" wrapText="1"/>
    </xf>
    <xf numFmtId="0" fontId="16" fillId="15" borderId="6" xfId="1" applyNumberFormat="1" applyFont="1" applyFill="1" applyBorder="1" applyAlignment="1" applyProtection="1">
      <alignment horizontal="left" vertical="top" wrapText="1"/>
    </xf>
    <xf numFmtId="3" fontId="16" fillId="15" borderId="6" xfId="1" applyNumberFormat="1" applyFont="1" applyFill="1" applyBorder="1" applyAlignment="1" applyProtection="1">
      <alignment horizontal="right" vertical="top" wrapText="1"/>
      <protection locked="0"/>
    </xf>
    <xf numFmtId="3" fontId="16" fillId="15" borderId="0" xfId="1" applyNumberFormat="1" applyFont="1" applyFill="1" applyBorder="1" applyAlignment="1" applyProtection="1">
      <alignment horizontal="right" vertical="top" wrapText="1"/>
      <protection locked="0"/>
    </xf>
    <xf numFmtId="0" fontId="20" fillId="15" borderId="0" xfId="1" applyNumberFormat="1" applyFont="1" applyFill="1" applyBorder="1" applyAlignment="1" applyProtection="1">
      <alignment horizontal="right" vertical="top" wrapText="1"/>
    </xf>
    <xf numFmtId="3" fontId="16" fillId="15" borderId="0" xfId="1" applyNumberFormat="1" applyFont="1" applyFill="1" applyBorder="1" applyAlignment="1" applyProtection="1">
      <alignment horizontal="left" vertical="top" wrapText="1"/>
    </xf>
    <xf numFmtId="0" fontId="20" fillId="15" borderId="0" xfId="1" applyNumberFormat="1" applyFont="1" applyFill="1" applyAlignment="1" applyProtection="1">
      <alignment horizontal="center" vertical="top" wrapText="1"/>
    </xf>
    <xf numFmtId="0" fontId="38" fillId="15" borderId="0" xfId="1" applyNumberFormat="1" applyFont="1" applyFill="1" applyBorder="1" applyAlignment="1" applyProtection="1">
      <alignment horizontal="right" vertical="top"/>
    </xf>
    <xf numFmtId="3" fontId="6" fillId="15" borderId="0" xfId="1" applyNumberFormat="1" applyFont="1" applyFill="1" applyBorder="1" applyAlignment="1" applyProtection="1">
      <alignment horizontal="right" vertical="top"/>
    </xf>
    <xf numFmtId="3" fontId="6" fillId="15" borderId="0" xfId="1" applyNumberFormat="1" applyFont="1" applyFill="1" applyBorder="1" applyAlignment="1" applyProtection="1">
      <alignment horizontal="left" vertical="top"/>
    </xf>
    <xf numFmtId="3" fontId="6" fillId="7" borderId="14" xfId="1" applyNumberFormat="1" applyFont="1" applyFill="1" applyBorder="1" applyAlignment="1" applyProtection="1">
      <alignment horizontal="right" vertical="top"/>
    </xf>
    <xf numFmtId="0" fontId="6" fillId="15" borderId="0" xfId="0" applyFont="1" applyFill="1" applyAlignment="1">
      <alignment vertical="center"/>
    </xf>
    <xf numFmtId="0" fontId="6" fillId="15" borderId="0" xfId="1" applyNumberFormat="1" applyFont="1" applyFill="1" applyAlignment="1" applyProtection="1">
      <alignment vertical="center" wrapText="1"/>
    </xf>
    <xf numFmtId="0" fontId="16" fillId="15" borderId="0" xfId="1" applyNumberFormat="1" applyFont="1" applyFill="1" applyBorder="1" applyAlignment="1" applyProtection="1">
      <alignment horizontal="right" vertical="top"/>
    </xf>
    <xf numFmtId="3" fontId="17" fillId="15" borderId="0" xfId="1" applyNumberFormat="1" applyFont="1" applyFill="1" applyAlignment="1" applyProtection="1">
      <alignment horizontal="right" vertical="top"/>
    </xf>
    <xf numFmtId="0" fontId="2" fillId="15" borderId="0" xfId="1" applyNumberFormat="1" applyFont="1" applyFill="1" applyAlignment="1" applyProtection="1">
      <alignment vertical="top"/>
    </xf>
    <xf numFmtId="0" fontId="2" fillId="15" borderId="0" xfId="0" applyFont="1" applyFill="1">
      <alignment vertical="top"/>
    </xf>
    <xf numFmtId="49" fontId="20" fillId="15" borderId="0" xfId="1" applyNumberFormat="1" applyFont="1" applyFill="1" applyAlignment="1" applyProtection="1">
      <alignment horizontal="right" vertical="top"/>
    </xf>
    <xf numFmtId="0" fontId="29" fillId="15" borderId="0" xfId="1" applyNumberFormat="1" applyFont="1" applyFill="1" applyAlignment="1" applyProtection="1">
      <alignment vertical="top"/>
    </xf>
    <xf numFmtId="0" fontId="29" fillId="15" borderId="0" xfId="1" applyNumberFormat="1" applyFont="1" applyFill="1" applyAlignment="1" applyProtection="1">
      <alignment horizontal="center" vertical="top"/>
    </xf>
    <xf numFmtId="0" fontId="39" fillId="15" borderId="0" xfId="1" applyNumberFormat="1" applyFont="1" applyFill="1" applyAlignment="1" applyProtection="1">
      <alignment vertical="top"/>
    </xf>
    <xf numFmtId="0" fontId="29" fillId="15" borderId="0" xfId="0" applyFont="1" applyFill="1">
      <alignment vertical="top"/>
    </xf>
    <xf numFmtId="0" fontId="29" fillId="15" borderId="0" xfId="1" applyNumberFormat="1" applyFont="1" applyFill="1" applyAlignment="1" applyProtection="1">
      <alignment vertical="top" wrapText="1"/>
    </xf>
    <xf numFmtId="0" fontId="2" fillId="15" borderId="0" xfId="1" applyNumberFormat="1" applyFont="1" applyFill="1" applyAlignment="1" applyProtection="1">
      <alignment vertical="top" wrapText="1"/>
    </xf>
    <xf numFmtId="49" fontId="16" fillId="15" borderId="0" xfId="1" applyNumberFormat="1" applyFont="1" applyFill="1" applyBorder="1" applyAlignment="1" applyProtection="1">
      <alignment horizontal="right" vertical="top"/>
    </xf>
    <xf numFmtId="0" fontId="2" fillId="15" borderId="0" xfId="1" applyNumberFormat="1" applyFont="1" applyFill="1" applyBorder="1" applyAlignment="1" applyProtection="1"/>
    <xf numFmtId="0" fontId="29" fillId="15" borderId="0" xfId="1" applyNumberFormat="1" applyFont="1" applyFill="1" applyBorder="1" applyAlignment="1" applyProtection="1">
      <alignment horizontal="center" vertical="top"/>
    </xf>
    <xf numFmtId="0" fontId="35" fillId="15" borderId="0" xfId="1" applyNumberFormat="1" applyFont="1" applyFill="1" applyBorder="1" applyAlignment="1" applyProtection="1">
      <alignment vertical="top"/>
    </xf>
    <xf numFmtId="0" fontId="2" fillId="15" borderId="0" xfId="1" applyNumberFormat="1" applyFont="1" applyFill="1" applyBorder="1" applyAlignment="1" applyProtection="1">
      <alignment vertical="top"/>
    </xf>
    <xf numFmtId="0" fontId="2" fillId="15" borderId="0" xfId="1" applyNumberFormat="1" applyFont="1" applyFill="1" applyBorder="1" applyAlignment="1" applyProtection="1">
      <alignment vertical="top" wrapText="1"/>
    </xf>
    <xf numFmtId="0" fontId="29" fillId="15" borderId="0" xfId="1" applyNumberFormat="1" applyFont="1" applyFill="1" applyBorder="1" applyAlignment="1" applyProtection="1">
      <alignment vertical="top"/>
      <protection locked="0"/>
    </xf>
    <xf numFmtId="0" fontId="29" fillId="15" borderId="0" xfId="1" applyNumberFormat="1" applyFont="1" applyFill="1" applyAlignment="1" applyProtection="1">
      <alignment vertical="top"/>
      <protection locked="0"/>
    </xf>
    <xf numFmtId="0" fontId="2" fillId="15" borderId="0" xfId="1" applyNumberFormat="1" applyFont="1" applyFill="1" applyAlignment="1" applyProtection="1">
      <alignment horizontal="left" vertical="top"/>
    </xf>
    <xf numFmtId="0" fontId="29" fillId="15" borderId="0" xfId="1" applyNumberFormat="1" applyFont="1" applyFill="1" applyBorder="1" applyAlignment="1" applyProtection="1">
      <alignment vertical="top"/>
    </xf>
    <xf numFmtId="3" fontId="20" fillId="15" borderId="0" xfId="1" applyNumberFormat="1" applyFont="1" applyFill="1" applyAlignment="1" applyProtection="1">
      <alignment horizontal="right" vertical="top" wrapText="1"/>
    </xf>
    <xf numFmtId="0" fontId="6" fillId="15" borderId="0" xfId="0" applyFont="1" applyFill="1" applyAlignment="1">
      <alignment vertical="center" wrapText="1"/>
    </xf>
    <xf numFmtId="3" fontId="6" fillId="7" borderId="16" xfId="1" applyNumberFormat="1" applyFont="1" applyFill="1" applyBorder="1" applyAlignment="1" applyProtection="1">
      <alignment horizontal="right" vertical="top"/>
    </xf>
    <xf numFmtId="0" fontId="29" fillId="15" borderId="0" xfId="0" applyFont="1" applyFill="1" applyAlignment="1">
      <alignment vertical="top" wrapText="1"/>
    </xf>
    <xf numFmtId="0" fontId="40" fillId="15" borderId="0" xfId="1" applyNumberFormat="1" applyFont="1" applyFill="1" applyAlignment="1" applyProtection="1">
      <alignment vertical="top"/>
    </xf>
    <xf numFmtId="0" fontId="32" fillId="15" borderId="0" xfId="1" applyNumberFormat="1" applyFont="1" applyFill="1" applyAlignment="1" applyProtection="1">
      <alignment vertical="top"/>
    </xf>
    <xf numFmtId="0" fontId="26" fillId="15" borderId="0" xfId="0" applyFont="1" applyFill="1">
      <alignment vertical="top"/>
    </xf>
    <xf numFmtId="0" fontId="2" fillId="15" borderId="0" xfId="0" applyFont="1" applyFill="1" applyAlignment="1">
      <alignment vertical="top" wrapText="1"/>
    </xf>
    <xf numFmtId="0" fontId="15" fillId="15" borderId="0" xfId="1" applyNumberFormat="1" applyFont="1" applyFill="1" applyAlignment="1" applyProtection="1">
      <alignment vertical="top"/>
    </xf>
    <xf numFmtId="0" fontId="33" fillId="15" borderId="0" xfId="1" applyNumberFormat="1" applyFont="1" applyFill="1" applyAlignment="1" applyProtection="1">
      <alignment vertical="top"/>
    </xf>
    <xf numFmtId="0" fontId="0" fillId="15" borderId="0" xfId="0" applyFill="1">
      <alignment vertical="top"/>
    </xf>
    <xf numFmtId="0" fontId="15" fillId="15" borderId="0" xfId="1" applyNumberFormat="1" applyFont="1" applyFill="1" applyBorder="1" applyAlignment="1" applyProtection="1"/>
    <xf numFmtId="0" fontId="15" fillId="15" borderId="0" xfId="1" applyNumberFormat="1" applyFont="1" applyFill="1" applyBorder="1" applyAlignment="1" applyProtection="1">
      <alignment vertical="top"/>
    </xf>
    <xf numFmtId="0" fontId="40" fillId="15" borderId="0" xfId="1" applyNumberFormat="1" applyFont="1" applyFill="1" applyBorder="1" applyAlignment="1" applyProtection="1">
      <alignment vertical="top"/>
      <protection locked="0"/>
    </xf>
    <xf numFmtId="0" fontId="40" fillId="15" borderId="0" xfId="1" applyNumberFormat="1" applyFont="1" applyFill="1" applyAlignment="1" applyProtection="1">
      <alignment vertical="top"/>
      <protection locked="0"/>
    </xf>
    <xf numFmtId="0" fontId="15" fillId="15" borderId="0" xfId="1" applyNumberFormat="1" applyFont="1" applyFill="1" applyAlignment="1" applyProtection="1">
      <alignment horizontal="left" vertical="top"/>
    </xf>
    <xf numFmtId="0" fontId="33" fillId="15" borderId="0" xfId="1" applyNumberFormat="1" applyFont="1" applyFill="1" applyBorder="1" applyAlignment="1" applyProtection="1">
      <alignment vertical="top"/>
    </xf>
    <xf numFmtId="0" fontId="40" fillId="15" borderId="0" xfId="1" applyNumberFormat="1" applyFont="1" applyFill="1" applyBorder="1" applyAlignment="1" applyProtection="1">
      <alignment vertical="top"/>
    </xf>
    <xf numFmtId="0" fontId="26" fillId="15" borderId="0" xfId="0" applyFont="1" applyFill="1" applyAlignment="1">
      <alignment horizontal="left" vertical="top"/>
    </xf>
    <xf numFmtId="0" fontId="0" fillId="15" borderId="0" xfId="0" applyFill="1" applyAlignment="1">
      <alignment horizontal="left" vertical="top"/>
    </xf>
    <xf numFmtId="0" fontId="6" fillId="15" borderId="0" xfId="1" applyNumberFormat="1" applyFont="1" applyFill="1" applyAlignment="1" applyProtection="1">
      <alignment vertical="center"/>
    </xf>
    <xf numFmtId="0" fontId="26" fillId="15" borderId="0" xfId="0" applyFont="1" applyFill="1" applyAlignment="1">
      <alignment horizontal="left" vertical="top" wrapText="1"/>
    </xf>
    <xf numFmtId="0" fontId="0" fillId="15" borderId="0" xfId="0" applyFill="1" applyAlignment="1">
      <alignment horizontal="left" vertical="top" wrapText="1"/>
    </xf>
    <xf numFmtId="49" fontId="18" fillId="15" borderId="0" xfId="0" applyNumberFormat="1" applyFont="1" applyFill="1" applyAlignment="1">
      <alignment horizontal="left" vertical="top" wrapText="1"/>
    </xf>
    <xf numFmtId="0" fontId="19" fillId="15" borderId="0" xfId="1" applyNumberFormat="1" applyFont="1" applyFill="1" applyAlignment="1" applyProtection="1">
      <alignment vertical="top"/>
    </xf>
    <xf numFmtId="0" fontId="21" fillId="15" borderId="0" xfId="0" applyFont="1" applyFill="1">
      <alignment vertical="top"/>
    </xf>
    <xf numFmtId="0" fontId="21" fillId="15" borderId="0" xfId="0" applyFont="1" applyFill="1" applyAlignment="1">
      <alignment horizontal="left" vertical="top"/>
    </xf>
    <xf numFmtId="0" fontId="20" fillId="15" borderId="0" xfId="1" applyNumberFormat="1" applyFont="1" applyFill="1" applyAlignment="1" applyProtection="1">
      <alignment horizontal="right" vertical="top"/>
    </xf>
    <xf numFmtId="0" fontId="17" fillId="15" borderId="0" xfId="1" applyNumberFormat="1" applyFont="1" applyFill="1" applyBorder="1" applyAlignment="1" applyProtection="1">
      <alignment vertical="top"/>
    </xf>
    <xf numFmtId="0" fontId="41" fillId="0" borderId="0" xfId="7" applyFont="1"/>
    <xf numFmtId="0" fontId="41" fillId="0" borderId="0" xfId="7" applyFont="1" applyAlignment="1">
      <alignment horizontal="right"/>
    </xf>
    <xf numFmtId="9" fontId="41" fillId="0" borderId="0" xfId="2" applyFont="1" applyAlignment="1">
      <alignment vertical="top"/>
    </xf>
    <xf numFmtId="0" fontId="42" fillId="0" borderId="0" xfId="5" applyFont="1" applyAlignment="1">
      <alignment vertical="top"/>
    </xf>
    <xf numFmtId="0" fontId="42" fillId="0" borderId="0" xfId="5" applyFont="1" applyAlignment="1">
      <alignment vertical="top" wrapText="1"/>
    </xf>
    <xf numFmtId="14" fontId="41" fillId="0" borderId="0" xfId="7" applyNumberFormat="1" applyFont="1" applyAlignment="1">
      <alignment horizontal="center"/>
    </xf>
    <xf numFmtId="14" fontId="41" fillId="0" borderId="2" xfId="7" applyNumberFormat="1" applyFont="1" applyBorder="1" applyAlignment="1">
      <alignment horizontal="center"/>
    </xf>
    <xf numFmtId="0" fontId="44" fillId="7" borderId="0" xfId="0" applyFont="1" applyFill="1" applyAlignment="1">
      <alignment horizontal="center" vertical="top"/>
    </xf>
    <xf numFmtId="0" fontId="45" fillId="7" borderId="14" xfId="0" applyFont="1" applyFill="1" applyBorder="1">
      <alignment vertical="top"/>
    </xf>
    <xf numFmtId="49" fontId="46" fillId="7" borderId="14" xfId="0" applyNumberFormat="1" applyFont="1" applyFill="1" applyBorder="1">
      <alignment vertical="top"/>
    </xf>
    <xf numFmtId="49" fontId="47" fillId="7" borderId="14" xfId="0" applyNumberFormat="1" applyFont="1" applyFill="1" applyBorder="1">
      <alignment vertical="top"/>
    </xf>
    <xf numFmtId="49" fontId="46" fillId="7" borderId="14" xfId="0" applyNumberFormat="1" applyFont="1" applyFill="1" applyBorder="1" applyAlignment="1">
      <alignment vertical="top" wrapText="1"/>
    </xf>
    <xf numFmtId="9" fontId="41" fillId="7" borderId="14" xfId="3" applyNumberFormat="1" applyFont="1" applyFill="1" applyBorder="1" applyAlignment="1" applyProtection="1">
      <alignment horizontal="left" vertical="top"/>
    </xf>
    <xf numFmtId="170" fontId="41" fillId="7" borderId="14" xfId="3" applyNumberFormat="1" applyFont="1" applyFill="1" applyBorder="1" applyAlignment="1" applyProtection="1">
      <alignment horizontal="left" vertical="top"/>
    </xf>
    <xf numFmtId="0" fontId="48" fillId="0" borderId="0" xfId="7" applyFont="1" applyAlignment="1">
      <alignment horizontal="center" vertical="center" wrapText="1"/>
    </xf>
    <xf numFmtId="0" fontId="49" fillId="7" borderId="14" xfId="1" applyNumberFormat="1" applyFont="1" applyFill="1" applyBorder="1" applyAlignment="1" applyProtection="1">
      <alignment horizontal="center" vertical="top" wrapText="1"/>
    </xf>
    <xf numFmtId="0" fontId="41" fillId="7" borderId="16" xfId="1" applyNumberFormat="1" applyFont="1" applyFill="1" applyBorder="1" applyAlignment="1" applyProtection="1">
      <alignment horizontal="left" vertical="top"/>
    </xf>
    <xf numFmtId="0" fontId="41" fillId="7" borderId="17" xfId="1" applyNumberFormat="1" applyFont="1" applyFill="1" applyBorder="1" applyAlignment="1" applyProtection="1">
      <alignment horizontal="left" vertical="top"/>
    </xf>
    <xf numFmtId="0" fontId="41" fillId="7" borderId="14" xfId="1" applyNumberFormat="1" applyFont="1" applyFill="1" applyBorder="1" applyAlignment="1" applyProtection="1">
      <alignment horizontal="center" vertical="top" wrapText="1"/>
    </xf>
    <xf numFmtId="0" fontId="41" fillId="7" borderId="18" xfId="1" applyNumberFormat="1" applyFont="1" applyFill="1" applyBorder="1" applyAlignment="1" applyProtection="1">
      <alignment horizontal="center" vertical="top" wrapText="1"/>
    </xf>
    <xf numFmtId="0" fontId="48" fillId="7" borderId="17" xfId="1" applyNumberFormat="1" applyFont="1" applyFill="1" applyBorder="1" applyAlignment="1" applyProtection="1">
      <alignment horizontal="left" vertical="top"/>
    </xf>
    <xf numFmtId="0" fontId="48" fillId="7" borderId="16" xfId="1" applyNumberFormat="1" applyFont="1" applyFill="1" applyBorder="1" applyAlignment="1" applyProtection="1">
      <alignment horizontal="right" vertical="top"/>
    </xf>
    <xf numFmtId="3" fontId="50" fillId="7" borderId="16" xfId="1" applyNumberFormat="1" applyFont="1" applyFill="1" applyBorder="1" applyAlignment="1" applyProtection="1">
      <alignment horizontal="right" vertical="top"/>
    </xf>
    <xf numFmtId="3" fontId="51" fillId="7" borderId="17" xfId="1" applyNumberFormat="1" applyFont="1" applyFill="1" applyBorder="1" applyAlignment="1" applyProtection="1">
      <alignment horizontal="right" vertical="top"/>
    </xf>
    <xf numFmtId="3" fontId="48" fillId="7" borderId="17" xfId="1" applyNumberFormat="1" applyFont="1" applyFill="1" applyBorder="1" applyAlignment="1" applyProtection="1">
      <alignment horizontal="right" vertical="top"/>
    </xf>
    <xf numFmtId="0" fontId="41" fillId="0" borderId="19" xfId="7" applyFont="1" applyBorder="1" applyAlignment="1">
      <alignment horizontal="right" vertical="center" wrapText="1"/>
    </xf>
    <xf numFmtId="0" fontId="41" fillId="0" borderId="16" xfId="7" applyFont="1" applyBorder="1" applyAlignment="1">
      <alignment horizontal="right" vertical="center" wrapText="1"/>
    </xf>
    <xf numFmtId="0" fontId="41" fillId="0" borderId="17" xfId="7" applyFont="1" applyBorder="1" applyAlignment="1">
      <alignment vertical="center" wrapText="1"/>
    </xf>
    <xf numFmtId="3" fontId="41" fillId="0" borderId="16" xfId="7" applyNumberFormat="1" applyFont="1" applyBorder="1" applyAlignment="1">
      <alignment horizontal="right" vertical="center" wrapText="1"/>
    </xf>
    <xf numFmtId="3" fontId="41" fillId="0" borderId="17" xfId="7" applyNumberFormat="1" applyFont="1" applyBorder="1" applyAlignment="1">
      <alignment horizontal="right" vertical="center" wrapText="1"/>
    </xf>
    <xf numFmtId="3" fontId="41" fillId="0" borderId="17" xfId="7" applyNumberFormat="1" applyFont="1" applyBorder="1" applyAlignment="1">
      <alignment vertical="center" wrapText="1"/>
    </xf>
    <xf numFmtId="0" fontId="41" fillId="0" borderId="17" xfId="7" applyFont="1" applyBorder="1" applyAlignment="1">
      <alignment vertical="center"/>
    </xf>
    <xf numFmtId="3" fontId="41" fillId="15" borderId="17" xfId="7" applyNumberFormat="1" applyFont="1" applyFill="1" applyBorder="1" applyAlignment="1">
      <alignment horizontal="right" vertical="center" wrapText="1"/>
    </xf>
    <xf numFmtId="0" fontId="41" fillId="0" borderId="17" xfId="7" applyFont="1" applyBorder="1" applyAlignment="1">
      <alignment vertical="top" wrapText="1"/>
    </xf>
    <xf numFmtId="0" fontId="41" fillId="0" borderId="8" xfId="7" applyFont="1" applyBorder="1" applyAlignment="1">
      <alignment horizontal="right" vertical="center" wrapText="1"/>
    </xf>
    <xf numFmtId="0" fontId="41" fillId="7" borderId="14" xfId="1" applyNumberFormat="1" applyFont="1" applyFill="1" applyBorder="1" applyAlignment="1" applyProtection="1">
      <alignment horizontal="center" vertical="top"/>
    </xf>
    <xf numFmtId="49" fontId="48" fillId="7" borderId="16" xfId="1" applyNumberFormat="1" applyFont="1" applyFill="1" applyBorder="1" applyAlignment="1" applyProtection="1">
      <alignment horizontal="right" vertical="top"/>
    </xf>
    <xf numFmtId="0" fontId="48" fillId="7" borderId="17" xfId="1" applyNumberFormat="1" applyFont="1" applyFill="1" applyBorder="1" applyAlignment="1" applyProtection="1">
      <alignment horizontal="left" vertical="top" wrapText="1"/>
    </xf>
    <xf numFmtId="49" fontId="48" fillId="7" borderId="16" xfId="7" applyNumberFormat="1" applyFont="1" applyFill="1" applyBorder="1" applyAlignment="1">
      <alignment horizontal="right" vertical="center" wrapText="1"/>
    </xf>
    <xf numFmtId="49" fontId="48" fillId="7" borderId="17" xfId="7" applyNumberFormat="1" applyFont="1" applyFill="1" applyBorder="1" applyAlignment="1">
      <alignment vertical="center" wrapText="1"/>
    </xf>
    <xf numFmtId="0" fontId="48" fillId="7" borderId="16" xfId="7" applyFont="1" applyFill="1" applyBorder="1" applyAlignment="1">
      <alignment horizontal="right" vertical="center" wrapText="1"/>
    </xf>
    <xf numFmtId="3" fontId="48" fillId="7" borderId="16" xfId="7" applyNumberFormat="1" applyFont="1" applyFill="1" applyBorder="1" applyAlignment="1">
      <alignment horizontal="right" vertical="center" wrapText="1"/>
    </xf>
    <xf numFmtId="3" fontId="48" fillId="7" borderId="17" xfId="7" applyNumberFormat="1" applyFont="1" applyFill="1" applyBorder="1" applyAlignment="1">
      <alignment horizontal="right" vertical="center" wrapText="1"/>
    </xf>
    <xf numFmtId="0" fontId="45" fillId="15" borderId="16" xfId="5" applyFont="1" applyFill="1" applyBorder="1" applyAlignment="1">
      <alignment horizontal="right" vertical="top" wrapText="1"/>
    </xf>
    <xf numFmtId="49" fontId="45" fillId="15" borderId="16" xfId="5" applyNumberFormat="1" applyFont="1" applyFill="1" applyBorder="1" applyAlignment="1">
      <alignment horizontal="right" vertical="top" wrapText="1"/>
    </xf>
    <xf numFmtId="9" fontId="41" fillId="0" borderId="0" xfId="2" applyFont="1" applyAlignment="1">
      <alignment horizontal="center" vertical="top"/>
    </xf>
    <xf numFmtId="9" fontId="41" fillId="0" borderId="0" xfId="2" applyFont="1" applyAlignment="1">
      <alignment horizontal="right" vertical="top"/>
    </xf>
    <xf numFmtId="9" fontId="41" fillId="7" borderId="14" xfId="2" applyFont="1" applyFill="1" applyBorder="1" applyAlignment="1" applyProtection="1">
      <alignment horizontal="center" vertical="top" wrapText="1"/>
    </xf>
    <xf numFmtId="0" fontId="42" fillId="0" borderId="0" xfId="5" applyFont="1" applyAlignment="1">
      <alignment horizontal="center" vertical="top" wrapText="1"/>
    </xf>
    <xf numFmtId="9" fontId="48" fillId="7" borderId="18" xfId="2" applyFont="1" applyFill="1" applyBorder="1" applyAlignment="1" applyProtection="1">
      <alignment horizontal="right" vertical="top"/>
    </xf>
    <xf numFmtId="3" fontId="42" fillId="0" borderId="0" xfId="5" applyNumberFormat="1" applyFont="1" applyAlignment="1">
      <alignment vertical="top"/>
    </xf>
    <xf numFmtId="3" fontId="48" fillId="7" borderId="16" xfId="1" applyNumberFormat="1" applyFont="1" applyFill="1" applyBorder="1" applyAlignment="1" applyProtection="1">
      <alignment horizontal="right" vertical="top"/>
    </xf>
    <xf numFmtId="9" fontId="41" fillId="0" borderId="18" xfId="2" applyFont="1" applyBorder="1" applyAlignment="1">
      <alignment horizontal="right" vertical="center" wrapText="1"/>
    </xf>
    <xf numFmtId="3" fontId="52" fillId="0" borderId="17" xfId="7" applyNumberFormat="1" applyFont="1" applyBorder="1" applyAlignment="1">
      <alignment horizontal="right" vertical="center" wrapText="1"/>
    </xf>
    <xf numFmtId="9" fontId="48" fillId="7" borderId="18" xfId="2" applyFont="1" applyFill="1" applyBorder="1" applyAlignment="1" applyProtection="1">
      <alignment horizontal="left" vertical="top"/>
    </xf>
    <xf numFmtId="0" fontId="48" fillId="7" borderId="16" xfId="1" applyNumberFormat="1" applyFont="1" applyFill="1" applyBorder="1" applyAlignment="1" applyProtection="1">
      <alignment horizontal="left" vertical="top"/>
    </xf>
    <xf numFmtId="9" fontId="48" fillId="7" borderId="18" xfId="2" applyFont="1" applyFill="1" applyBorder="1" applyAlignment="1">
      <alignment horizontal="right" vertical="center" wrapText="1"/>
    </xf>
    <xf numFmtId="9" fontId="48" fillId="0" borderId="18" xfId="2" applyFont="1" applyBorder="1" applyAlignment="1">
      <alignment horizontal="right" vertical="center" wrapText="1"/>
    </xf>
    <xf numFmtId="9" fontId="41" fillId="7" borderId="18" xfId="2" applyFont="1" applyFill="1" applyBorder="1" applyAlignment="1">
      <alignment horizontal="right" vertical="center" wrapText="1"/>
    </xf>
    <xf numFmtId="0" fontId="53" fillId="0" borderId="0" xfId="5" applyFont="1" applyAlignment="1">
      <alignment vertical="top" wrapText="1"/>
    </xf>
    <xf numFmtId="0" fontId="52" fillId="0" borderId="0" xfId="5" applyFont="1" applyAlignment="1">
      <alignment vertical="top"/>
    </xf>
    <xf numFmtId="0" fontId="54" fillId="0" borderId="0" xfId="5" applyFont="1" applyAlignment="1">
      <alignment vertical="top"/>
    </xf>
    <xf numFmtId="1" fontId="41" fillId="0" borderId="0" xfId="2" applyNumberFormat="1" applyFont="1" applyAlignment="1">
      <alignment vertical="top"/>
    </xf>
    <xf numFmtId="0" fontId="55" fillId="0" borderId="0" xfId="5" applyFont="1" applyAlignment="1">
      <alignment vertical="top" wrapText="1"/>
    </xf>
    <xf numFmtId="0" fontId="52" fillId="0" borderId="0" xfId="5" applyFont="1" applyAlignment="1">
      <alignment vertical="top" wrapText="1"/>
    </xf>
    <xf numFmtId="0" fontId="56" fillId="0" borderId="0" xfId="5" applyFont="1" applyAlignment="1">
      <alignment vertical="top" wrapText="1"/>
    </xf>
    <xf numFmtId="0" fontId="57" fillId="0" borderId="0" xfId="5" applyFont="1" applyAlignment="1">
      <alignment vertical="top" wrapText="1"/>
    </xf>
    <xf numFmtId="49" fontId="58" fillId="7" borderId="17" xfId="7" applyNumberFormat="1" applyFont="1" applyFill="1" applyBorder="1" applyAlignment="1">
      <alignment vertical="center" wrapText="1"/>
    </xf>
    <xf numFmtId="9" fontId="48" fillId="15" borderId="18" xfId="2" applyFont="1" applyFill="1" applyBorder="1" applyAlignment="1" applyProtection="1">
      <alignment horizontal="right" vertical="top"/>
    </xf>
    <xf numFmtId="3" fontId="58" fillId="7" borderId="17" xfId="7" applyNumberFormat="1" applyFont="1" applyFill="1" applyBorder="1" applyAlignment="1">
      <alignment horizontal="right" vertical="center" wrapText="1"/>
    </xf>
    <xf numFmtId="0" fontId="59" fillId="7" borderId="17" xfId="7" applyFont="1" applyFill="1" applyBorder="1" applyAlignment="1">
      <alignment vertical="center" wrapText="1"/>
    </xf>
    <xf numFmtId="0" fontId="48" fillId="7" borderId="17" xfId="7" applyFont="1" applyFill="1" applyBorder="1" applyAlignment="1">
      <alignment vertical="center" wrapText="1"/>
    </xf>
    <xf numFmtId="49" fontId="46" fillId="15" borderId="16" xfId="5" applyNumberFormat="1" applyFont="1" applyFill="1" applyBorder="1" applyAlignment="1">
      <alignment horizontal="right" vertical="top" wrapText="1"/>
    </xf>
    <xf numFmtId="0" fontId="46" fillId="15" borderId="16" xfId="5" applyFont="1" applyFill="1" applyBorder="1" applyAlignment="1">
      <alignment horizontal="right" vertical="top" wrapText="1"/>
    </xf>
    <xf numFmtId="0" fontId="52" fillId="0" borderId="16" xfId="7" applyFont="1" applyBorder="1" applyAlignment="1">
      <alignment horizontal="right" vertical="center" wrapText="1"/>
    </xf>
    <xf numFmtId="0" fontId="60" fillId="7" borderId="16" xfId="5" applyFont="1" applyFill="1" applyBorder="1" applyAlignment="1">
      <alignment horizontal="right" vertical="top"/>
    </xf>
    <xf numFmtId="0" fontId="48" fillId="7" borderId="17" xfId="7" applyFont="1" applyFill="1" applyBorder="1" applyAlignment="1">
      <alignment vertical="top" wrapText="1"/>
    </xf>
    <xf numFmtId="4" fontId="41" fillId="0" borderId="0" xfId="7" applyNumberFormat="1" applyFont="1" applyAlignment="1">
      <alignment horizontal="right"/>
    </xf>
    <xf numFmtId="0" fontId="20" fillId="0" borderId="0" xfId="1" applyNumberFormat="1" applyFont="1" applyFill="1" applyAlignment="1" applyProtection="1">
      <alignment horizontal="center" vertical="top"/>
    </xf>
    <xf numFmtId="0" fontId="35" fillId="0" borderId="0" xfId="1" applyNumberFormat="1" applyFont="1" applyFill="1" applyAlignment="1" applyProtection="1">
      <alignment vertical="top"/>
    </xf>
    <xf numFmtId="0" fontId="2" fillId="0" borderId="0" xfId="1" applyNumberFormat="1" applyFont="1" applyFill="1" applyAlignment="1" applyProtection="1">
      <alignment vertical="top"/>
    </xf>
    <xf numFmtId="0" fontId="16" fillId="0" borderId="0" xfId="0" applyFont="1">
      <alignment vertical="top"/>
    </xf>
    <xf numFmtId="0" fontId="16" fillId="0" borderId="0" xfId="1" applyNumberFormat="1" applyFont="1" applyFill="1" applyAlignment="1" applyProtection="1">
      <alignment vertical="top" wrapText="1"/>
    </xf>
    <xf numFmtId="0" fontId="29" fillId="0" borderId="0" xfId="1" applyNumberFormat="1" applyFont="1" applyFill="1" applyAlignment="1" applyProtection="1">
      <alignment vertical="top"/>
    </xf>
    <xf numFmtId="0" fontId="29" fillId="0" borderId="0" xfId="1" applyNumberFormat="1" applyFont="1" applyFill="1" applyAlignment="1" applyProtection="1">
      <alignment horizontal="center" vertical="top"/>
    </xf>
    <xf numFmtId="0" fontId="39" fillId="0" borderId="0" xfId="1" applyNumberFormat="1" applyFont="1" applyFill="1" applyAlignment="1" applyProtection="1">
      <alignment vertical="top"/>
    </xf>
    <xf numFmtId="0" fontId="29" fillId="0" borderId="0" xfId="0" applyFont="1">
      <alignment vertical="top"/>
    </xf>
    <xf numFmtId="0" fontId="29" fillId="0" borderId="0" xfId="1" applyNumberFormat="1" applyFont="1" applyFill="1" applyAlignment="1" applyProtection="1">
      <alignment vertical="top" wrapText="1"/>
    </xf>
    <xf numFmtId="0" fontId="2" fillId="0" borderId="0" xfId="1" applyNumberFormat="1" applyFont="1" applyFill="1" applyAlignment="1" applyProtection="1">
      <alignment vertical="top" wrapText="1"/>
    </xf>
    <xf numFmtId="0" fontId="2" fillId="0" borderId="0" xfId="1" applyNumberFormat="1" applyFont="1" applyFill="1" applyBorder="1" applyAlignment="1" applyProtection="1"/>
    <xf numFmtId="0" fontId="29" fillId="0" borderId="0" xfId="1" applyNumberFormat="1" applyFont="1" applyFill="1" applyBorder="1" applyAlignment="1" applyProtection="1">
      <alignment horizontal="center" vertical="top"/>
    </xf>
    <xf numFmtId="0" fontId="35" fillId="0" borderId="0" xfId="1" applyNumberFormat="1" applyFont="1" applyFill="1" applyBorder="1" applyAlignment="1" applyProtection="1">
      <alignment vertical="top"/>
    </xf>
    <xf numFmtId="0" fontId="2" fillId="0" borderId="0" xfId="1" applyNumberFormat="1" applyFont="1" applyFill="1" applyBorder="1" applyAlignment="1" applyProtection="1">
      <alignment vertical="top"/>
    </xf>
    <xf numFmtId="0" fontId="2" fillId="0" borderId="0" xfId="1" applyNumberFormat="1" applyFont="1" applyFill="1" applyBorder="1" applyAlignment="1" applyProtection="1">
      <alignment vertical="top" wrapText="1"/>
    </xf>
    <xf numFmtId="0" fontId="20" fillId="0" borderId="0" xfId="1" applyNumberFormat="1" applyFont="1" applyFill="1" applyBorder="1" applyAlignment="1" applyProtection="1">
      <alignment vertical="top"/>
      <protection locked="0"/>
    </xf>
    <xf numFmtId="0" fontId="20" fillId="0" borderId="0" xfId="1" applyNumberFormat="1" applyFont="1" applyFill="1" applyAlignment="1" applyProtection="1">
      <alignment vertical="top"/>
      <protection locked="0"/>
    </xf>
    <xf numFmtId="0" fontId="16" fillId="0" borderId="0" xfId="1" applyNumberFormat="1" applyFont="1" applyFill="1" applyAlignment="1" applyProtection="1">
      <alignment horizontal="left" vertical="top"/>
    </xf>
    <xf numFmtId="0" fontId="16" fillId="0" borderId="0" xfId="1" applyNumberFormat="1" applyFont="1" applyFill="1" applyBorder="1" applyAlignment="1" applyProtection="1"/>
    <xf numFmtId="0" fontId="2" fillId="0" borderId="0" xfId="1" applyNumberFormat="1" applyFont="1" applyFill="1" applyAlignment="1" applyProtection="1">
      <alignment horizontal="left" vertical="top"/>
    </xf>
    <xf numFmtId="0" fontId="29" fillId="0" borderId="0" xfId="1" applyNumberFormat="1" applyFont="1" applyFill="1" applyBorder="1" applyAlignment="1" applyProtection="1">
      <alignment vertical="top"/>
    </xf>
    <xf numFmtId="0" fontId="16" fillId="0" borderId="0" xfId="0" applyFont="1" applyAlignment="1">
      <alignment vertical="top" wrapText="1"/>
    </xf>
    <xf numFmtId="0" fontId="29" fillId="0" borderId="0" xfId="0" applyFont="1" applyAlignment="1">
      <alignment vertical="top" wrapText="1"/>
    </xf>
    <xf numFmtId="0" fontId="2" fillId="0" borderId="0" xfId="0" applyFont="1" applyAlignment="1">
      <alignment vertical="top" wrapText="1"/>
    </xf>
    <xf numFmtId="0" fontId="29" fillId="0" borderId="0" xfId="1" applyNumberFormat="1" applyFont="1" applyFill="1" applyBorder="1" applyAlignment="1" applyProtection="1">
      <alignment vertical="top"/>
      <protection locked="0"/>
    </xf>
    <xf numFmtId="0" fontId="29" fillId="0" borderId="0" xfId="1" applyNumberFormat="1" applyFont="1" applyFill="1" applyAlignment="1" applyProtection="1">
      <alignment vertical="top"/>
      <protection locked="0"/>
    </xf>
    <xf numFmtId="9" fontId="41" fillId="0" borderId="0" xfId="2" applyFont="1" applyFill="1" applyAlignment="1">
      <alignment vertical="top"/>
    </xf>
    <xf numFmtId="3" fontId="51" fillId="0" borderId="0" xfId="5" applyNumberFormat="1" applyFont="1" applyAlignment="1">
      <alignment vertical="top"/>
    </xf>
    <xf numFmtId="0" fontId="61" fillId="0" borderId="0" xfId="0" applyFont="1" applyAlignment="1">
      <alignment horizontal="left" vertical="top"/>
    </xf>
    <xf numFmtId="171" fontId="41" fillId="0" borderId="2" xfId="7" applyNumberFormat="1" applyFont="1" applyBorder="1" applyAlignment="1">
      <alignment horizontal="center"/>
    </xf>
    <xf numFmtId="0" fontId="45" fillId="7" borderId="0" xfId="0" applyFont="1" applyFill="1" applyAlignment="1">
      <alignment horizontal="center" vertical="top"/>
    </xf>
    <xf numFmtId="0" fontId="42" fillId="7" borderId="14" xfId="0" applyFont="1" applyFill="1" applyBorder="1" applyAlignment="1">
      <alignment horizontal="right" vertical="top" wrapText="1"/>
    </xf>
    <xf numFmtId="49" fontId="41" fillId="7" borderId="14" xfId="0" applyNumberFormat="1" applyFont="1" applyFill="1" applyBorder="1">
      <alignment vertical="top"/>
    </xf>
    <xf numFmtId="49" fontId="48" fillId="7" borderId="14" xfId="0" applyNumberFormat="1" applyFont="1" applyFill="1" applyBorder="1">
      <alignment vertical="top"/>
    </xf>
    <xf numFmtId="49" fontId="41" fillId="7" borderId="14" xfId="0" applyNumberFormat="1" applyFont="1" applyFill="1" applyBorder="1" applyAlignment="1">
      <alignment vertical="top" wrapText="1"/>
    </xf>
    <xf numFmtId="0" fontId="52" fillId="0" borderId="0" xfId="7" applyFont="1" applyAlignment="1">
      <alignment horizontal="right"/>
    </xf>
    <xf numFmtId="172" fontId="41" fillId="0" borderId="0" xfId="7" applyNumberFormat="1" applyFont="1"/>
    <xf numFmtId="0" fontId="52" fillId="7" borderId="14" xfId="0" applyFont="1" applyFill="1" applyBorder="1" applyAlignment="1">
      <alignment horizontal="right" vertical="top" wrapText="1"/>
    </xf>
    <xf numFmtId="170" fontId="52" fillId="7" borderId="14" xfId="3" applyNumberFormat="1" applyFont="1" applyFill="1" applyBorder="1" applyAlignment="1" applyProtection="1">
      <alignment horizontal="left" vertical="top"/>
    </xf>
    <xf numFmtId="170" fontId="41" fillId="0" borderId="0" xfId="7" applyNumberFormat="1" applyFont="1"/>
    <xf numFmtId="0" fontId="62" fillId="7" borderId="16" xfId="1" applyNumberFormat="1" applyFont="1" applyFill="1" applyBorder="1" applyAlignment="1" applyProtection="1">
      <alignment horizontal="center" vertical="center" wrapText="1"/>
    </xf>
    <xf numFmtId="0" fontId="62" fillId="7" borderId="17" xfId="1" applyNumberFormat="1" applyFont="1" applyFill="1" applyBorder="1" applyAlignment="1" applyProtection="1">
      <alignment horizontal="center" vertical="center" wrapText="1"/>
    </xf>
    <xf numFmtId="0" fontId="62" fillId="7" borderId="14" xfId="1" applyNumberFormat="1" applyFont="1" applyFill="1" applyBorder="1" applyAlignment="1" applyProtection="1">
      <alignment horizontal="center" vertical="center" wrapText="1"/>
    </xf>
    <xf numFmtId="0" fontId="48" fillId="7" borderId="17" xfId="1" applyNumberFormat="1" applyFont="1" applyFill="1" applyBorder="1" applyAlignment="1" applyProtection="1">
      <alignment horizontal="right" vertical="top" wrapText="1"/>
    </xf>
    <xf numFmtId="0" fontId="48" fillId="7" borderId="14" xfId="1" applyNumberFormat="1" applyFont="1" applyFill="1" applyBorder="1" applyAlignment="1" applyProtection="1">
      <alignment horizontal="left" vertical="top"/>
    </xf>
    <xf numFmtId="3" fontId="51" fillId="7" borderId="14" xfId="1" applyNumberFormat="1" applyFont="1" applyFill="1" applyBorder="1" applyAlignment="1" applyProtection="1">
      <alignment horizontal="right" vertical="top"/>
    </xf>
    <xf numFmtId="3" fontId="48" fillId="7" borderId="14" xfId="1" applyNumberFormat="1" applyFont="1" applyFill="1" applyBorder="1" applyAlignment="1" applyProtection="1">
      <alignment horizontal="right" vertical="top"/>
    </xf>
    <xf numFmtId="49" fontId="48" fillId="7" borderId="17" xfId="7" applyNumberFormat="1" applyFont="1" applyFill="1" applyBorder="1" applyAlignment="1">
      <alignment horizontal="right" vertical="center" wrapText="1"/>
    </xf>
    <xf numFmtId="0" fontId="58" fillId="7" borderId="17" xfId="7" applyFont="1" applyFill="1" applyBorder="1" applyAlignment="1">
      <alignment horizontal="right" vertical="center" wrapText="1"/>
    </xf>
    <xf numFmtId="0" fontId="58" fillId="7" borderId="17" xfId="7" applyFont="1" applyFill="1" applyBorder="1" applyAlignment="1">
      <alignment vertical="center" wrapText="1"/>
    </xf>
    <xf numFmtId="3" fontId="48" fillId="7" borderId="14" xfId="7" applyNumberFormat="1" applyFont="1" applyFill="1" applyBorder="1" applyAlignment="1">
      <alignment horizontal="right" vertical="center" wrapText="1"/>
    </xf>
    <xf numFmtId="0" fontId="48" fillId="7" borderId="17" xfId="7" applyFont="1" applyFill="1" applyBorder="1" applyAlignment="1">
      <alignment horizontal="right" vertical="center" wrapText="1"/>
    </xf>
    <xf numFmtId="3" fontId="63" fillId="7" borderId="14" xfId="7" applyNumberFormat="1" applyFont="1" applyFill="1" applyBorder="1" applyAlignment="1">
      <alignment horizontal="right" vertical="center" wrapText="1"/>
    </xf>
    <xf numFmtId="0" fontId="41" fillId="0" borderId="17" xfId="7" applyFont="1" applyBorder="1" applyAlignment="1" applyProtection="1">
      <alignment horizontal="right" vertical="center" wrapText="1"/>
      <protection locked="0"/>
    </xf>
    <xf numFmtId="0" fontId="41" fillId="10" borderId="17" xfId="7" applyFont="1" applyFill="1" applyBorder="1" applyAlignment="1" applyProtection="1">
      <alignment vertical="center" wrapText="1"/>
      <protection locked="0"/>
    </xf>
    <xf numFmtId="3" fontId="41" fillId="10" borderId="14" xfId="7" applyNumberFormat="1" applyFont="1" applyFill="1" applyBorder="1" applyAlignment="1" applyProtection="1">
      <alignment horizontal="right" vertical="center" wrapText="1"/>
      <protection locked="0"/>
    </xf>
    <xf numFmtId="3" fontId="41" fillId="0" borderId="14" xfId="7" applyNumberFormat="1" applyFont="1" applyBorder="1" applyAlignment="1">
      <alignment horizontal="right" vertical="center" wrapText="1"/>
    </xf>
    <xf numFmtId="3" fontId="52" fillId="0" borderId="14" xfId="7" applyNumberFormat="1" applyFont="1" applyBorder="1" applyAlignment="1">
      <alignment horizontal="right" vertical="center" wrapText="1"/>
    </xf>
    <xf numFmtId="3" fontId="58" fillId="7" borderId="14" xfId="7" applyNumberFormat="1" applyFont="1" applyFill="1" applyBorder="1" applyAlignment="1">
      <alignment horizontal="right" vertical="center" wrapText="1"/>
    </xf>
    <xf numFmtId="3" fontId="64" fillId="7" borderId="14" xfId="7" applyNumberFormat="1" applyFont="1" applyFill="1" applyBorder="1" applyAlignment="1" applyProtection="1">
      <alignment horizontal="right" vertical="center" wrapText="1"/>
      <protection locked="0"/>
    </xf>
    <xf numFmtId="0" fontId="65" fillId="7" borderId="17" xfId="1" applyNumberFormat="1" applyFont="1" applyFill="1" applyBorder="1" applyAlignment="1" applyProtection="1">
      <alignment horizontal="right" vertical="top"/>
    </xf>
    <xf numFmtId="0" fontId="65" fillId="7" borderId="17" xfId="1" applyNumberFormat="1" applyFont="1" applyFill="1" applyBorder="1" applyAlignment="1" applyProtection="1">
      <alignment horizontal="left" vertical="top"/>
    </xf>
    <xf numFmtId="3" fontId="65" fillId="7" borderId="16" xfId="1" applyNumberFormat="1" applyFont="1" applyFill="1" applyBorder="1" applyAlignment="1" applyProtection="1">
      <alignment horizontal="right" vertical="top"/>
    </xf>
    <xf numFmtId="3" fontId="66" fillId="7" borderId="14" xfId="7" applyNumberFormat="1" applyFont="1" applyFill="1" applyBorder="1" applyAlignment="1">
      <alignment horizontal="right" vertical="center" wrapText="1"/>
    </xf>
    <xf numFmtId="3" fontId="65" fillId="7" borderId="14" xfId="1" applyNumberFormat="1" applyFont="1" applyFill="1" applyBorder="1" applyAlignment="1" applyProtection="1">
      <alignment horizontal="right" vertical="top"/>
    </xf>
    <xf numFmtId="0" fontId="67" fillId="0" borderId="0" xfId="1" applyNumberFormat="1" applyFont="1" applyFill="1" applyAlignment="1" applyProtection="1">
      <alignment vertical="top"/>
    </xf>
    <xf numFmtId="4" fontId="16" fillId="0" borderId="0" xfId="0" applyNumberFormat="1" applyFont="1">
      <alignment vertical="top"/>
    </xf>
    <xf numFmtId="0" fontId="68" fillId="0" borderId="0" xfId="1" applyNumberFormat="1" applyFont="1" applyFill="1" applyAlignment="1" applyProtection="1">
      <alignment vertical="top"/>
    </xf>
    <xf numFmtId="0" fontId="69" fillId="0" borderId="0" xfId="1" applyNumberFormat="1" applyFont="1" applyFill="1" applyAlignment="1" applyProtection="1">
      <alignment vertical="top"/>
    </xf>
    <xf numFmtId="0" fontId="70" fillId="0" borderId="0" xfId="1" applyNumberFormat="1" applyFont="1" applyFill="1" applyAlignment="1" applyProtection="1">
      <alignment vertical="top"/>
    </xf>
    <xf numFmtId="0" fontId="67" fillId="0" borderId="0" xfId="7" applyFont="1"/>
    <xf numFmtId="0" fontId="70" fillId="0" borderId="0" xfId="1" applyNumberFormat="1" applyFont="1" applyFill="1" applyBorder="1" applyAlignment="1" applyProtection="1"/>
    <xf numFmtId="0" fontId="71" fillId="0" borderId="0" xfId="1" applyNumberFormat="1" applyFont="1" applyFill="1" applyBorder="1" applyAlignment="1" applyProtection="1">
      <alignment vertical="top"/>
    </xf>
    <xf numFmtId="0" fontId="72" fillId="0" borderId="0" xfId="1" applyNumberFormat="1" applyFont="1" applyFill="1" applyBorder="1" applyAlignment="1" applyProtection="1">
      <alignment vertical="top"/>
    </xf>
    <xf numFmtId="0" fontId="71" fillId="0" borderId="0" xfId="1" applyNumberFormat="1" applyFont="1" applyFill="1" applyAlignment="1" applyProtection="1">
      <alignment vertical="top"/>
    </xf>
    <xf numFmtId="0" fontId="72" fillId="0" borderId="0" xfId="1" applyNumberFormat="1" applyFont="1" applyFill="1" applyAlignment="1" applyProtection="1">
      <alignment vertical="top"/>
    </xf>
    <xf numFmtId="0" fontId="67" fillId="0" borderId="0" xfId="1" applyNumberFormat="1" applyFont="1" applyFill="1" applyAlignment="1" applyProtection="1">
      <alignment horizontal="left" vertical="top"/>
    </xf>
    <xf numFmtId="0" fontId="67" fillId="0" borderId="0" xfId="1" applyNumberFormat="1" applyFont="1" applyFill="1" applyBorder="1" applyAlignment="1" applyProtection="1"/>
    <xf numFmtId="0" fontId="71" fillId="0" borderId="0" xfId="1" applyNumberFormat="1" applyFont="1" applyFill="1" applyBorder="1" applyAlignment="1" applyProtection="1"/>
    <xf numFmtId="0" fontId="42" fillId="0" borderId="0" xfId="5" applyFont="1" applyAlignment="1">
      <alignment horizontal="left" vertical="top"/>
    </xf>
    <xf numFmtId="0" fontId="73" fillId="7" borderId="14" xfId="1" applyNumberFormat="1" applyFont="1" applyFill="1" applyBorder="1" applyAlignment="1" applyProtection="1">
      <alignment horizontal="center" vertical="center" wrapText="1"/>
    </xf>
    <xf numFmtId="3" fontId="58" fillId="7" borderId="14" xfId="1" applyNumberFormat="1" applyFont="1" applyFill="1" applyBorder="1" applyAlignment="1" applyProtection="1">
      <alignment horizontal="right" vertical="top"/>
    </xf>
    <xf numFmtId="3" fontId="48" fillId="7" borderId="14" xfId="1" applyNumberFormat="1" applyFont="1" applyFill="1" applyBorder="1" applyAlignment="1" applyProtection="1">
      <alignment horizontal="right" vertical="top" wrapText="1"/>
    </xf>
    <xf numFmtId="0" fontId="58" fillId="0" borderId="0" xfId="5" applyFont="1" applyAlignment="1">
      <alignment vertical="top"/>
    </xf>
    <xf numFmtId="3" fontId="52" fillId="0" borderId="0" xfId="5" applyNumberFormat="1" applyFont="1" applyAlignment="1">
      <alignment vertical="top"/>
    </xf>
    <xf numFmtId="3" fontId="41" fillId="10" borderId="14" xfId="7" applyNumberFormat="1" applyFont="1" applyFill="1" applyBorder="1" applyAlignment="1" applyProtection="1">
      <alignment vertical="center" wrapText="1"/>
      <protection locked="0"/>
    </xf>
    <xf numFmtId="3" fontId="41" fillId="7" borderId="14" xfId="7" applyNumberFormat="1" applyFont="1" applyFill="1" applyBorder="1" applyAlignment="1">
      <alignment horizontal="left" vertical="center" wrapText="1"/>
    </xf>
    <xf numFmtId="3" fontId="41" fillId="10" borderId="14" xfId="7" applyNumberFormat="1" applyFont="1" applyFill="1" applyBorder="1" applyAlignment="1" applyProtection="1">
      <alignment horizontal="left" vertical="center" wrapText="1"/>
      <protection locked="0"/>
    </xf>
    <xf numFmtId="3" fontId="41" fillId="7" borderId="14" xfId="7" applyNumberFormat="1" applyFont="1" applyFill="1" applyBorder="1" applyAlignment="1" applyProtection="1">
      <alignment horizontal="left" vertical="center" wrapText="1"/>
      <protection locked="0"/>
    </xf>
    <xf numFmtId="3" fontId="48" fillId="7" borderId="14" xfId="7" applyNumberFormat="1" applyFont="1" applyFill="1" applyBorder="1" applyAlignment="1">
      <alignment horizontal="left" vertical="center" wrapText="1"/>
    </xf>
    <xf numFmtId="3" fontId="65" fillId="7" borderId="17" xfId="1" applyNumberFormat="1" applyFont="1" applyFill="1" applyBorder="1" applyAlignment="1" applyProtection="1">
      <alignment horizontal="left" vertical="top" wrapText="1"/>
    </xf>
    <xf numFmtId="0" fontId="0" fillId="0" borderId="0" xfId="0" applyAlignment="1">
      <alignment horizontal="left" vertical="top"/>
    </xf>
    <xf numFmtId="0" fontId="74" fillId="0" borderId="0" xfId="0" applyFont="1" applyAlignment="1">
      <alignment horizontal="centerContinuous" vertical="top"/>
    </xf>
    <xf numFmtId="0" fontId="0" fillId="0" borderId="0" xfId="0" applyAlignment="1">
      <alignment horizontal="centerContinuous" vertical="top"/>
    </xf>
    <xf numFmtId="0" fontId="75" fillId="0" borderId="0" xfId="0" applyFont="1">
      <alignment vertical="top"/>
    </xf>
    <xf numFmtId="0" fontId="76" fillId="16" borderId="0" xfId="0" applyFont="1" applyFill="1">
      <alignment vertical="top"/>
    </xf>
    <xf numFmtId="0" fontId="0" fillId="16" borderId="0" xfId="0" applyFill="1">
      <alignment vertical="top"/>
    </xf>
    <xf numFmtId="0" fontId="76" fillId="0" borderId="0" xfId="0" applyFont="1">
      <alignment vertical="top"/>
    </xf>
    <xf numFmtId="0" fontId="78" fillId="0" borderId="0" xfId="0" applyFont="1">
      <alignment vertical="top"/>
    </xf>
    <xf numFmtId="0" fontId="0" fillId="0" borderId="0" xfId="0" applyAlignment="1">
      <alignment vertical="top" wrapText="1"/>
    </xf>
    <xf numFmtId="0" fontId="0" fillId="0" borderId="0" xfId="0" applyAlignment="1" applyProtection="1">
      <alignment wrapText="1"/>
      <protection locked="0"/>
    </xf>
    <xf numFmtId="0" fontId="80" fillId="0" borderId="0" xfId="0" applyFont="1" applyAlignment="1" applyProtection="1">
      <alignment vertical="top" wrapText="1"/>
      <protection locked="0"/>
    </xf>
    <xf numFmtId="0" fontId="0" fillId="0" borderId="0" xfId="0" applyAlignment="1" applyProtection="1">
      <alignment vertical="top" wrapText="1"/>
      <protection locked="0"/>
    </xf>
    <xf numFmtId="0" fontId="81" fillId="0" borderId="0" xfId="0" applyFont="1" applyAlignment="1" applyProtection="1">
      <alignment vertical="top" wrapText="1"/>
      <protection locked="0"/>
    </xf>
    <xf numFmtId="0" fontId="78" fillId="0" borderId="0" xfId="0" applyFont="1" applyAlignment="1" applyProtection="1">
      <alignment vertical="top" wrapText="1"/>
      <protection locked="0"/>
    </xf>
    <xf numFmtId="0" fontId="82" fillId="16" borderId="0" xfId="0" applyFont="1" applyFill="1">
      <alignment vertical="top"/>
    </xf>
    <xf numFmtId="0" fontId="83" fillId="16" borderId="0" xfId="0" applyFont="1" applyFill="1">
      <alignment vertical="top"/>
    </xf>
    <xf numFmtId="0" fontId="52" fillId="0" borderId="0" xfId="7" applyFont="1" applyAlignment="1">
      <alignment horizontal="left"/>
    </xf>
    <xf numFmtId="0" fontId="92" fillId="7" borderId="14" xfId="1" applyNumberFormat="1" applyFont="1" applyFill="1" applyBorder="1" applyAlignment="1" applyProtection="1">
      <alignment horizontal="center" vertical="center" wrapText="1"/>
    </xf>
    <xf numFmtId="0" fontId="93" fillId="7" borderId="14" xfId="1" applyNumberFormat="1" applyFont="1" applyFill="1" applyBorder="1" applyAlignment="1" applyProtection="1">
      <alignment horizontal="center" vertical="center" wrapText="1"/>
    </xf>
    <xf numFmtId="0" fontId="0" fillId="0" borderId="0" xfId="0" applyAlignment="1">
      <alignment horizontal="left" vertical="top" wrapText="1"/>
    </xf>
    <xf numFmtId="0" fontId="77"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0" fontId="79" fillId="0" borderId="0" xfId="0" applyFont="1" applyAlignment="1">
      <alignment horizontal="left" vertical="top" wrapText="1"/>
    </xf>
    <xf numFmtId="0" fontId="78" fillId="0" borderId="0" xfId="0" applyFont="1" applyAlignment="1">
      <alignment horizontal="left" vertical="top" wrapText="1"/>
    </xf>
    <xf numFmtId="0" fontId="0" fillId="0" borderId="0" xfId="0" applyAlignment="1">
      <alignment vertical="top" wrapText="1"/>
    </xf>
    <xf numFmtId="0" fontId="91" fillId="0" borderId="7" xfId="7" applyFont="1" applyBorder="1" applyAlignment="1">
      <alignment horizontal="left" wrapText="1"/>
    </xf>
    <xf numFmtId="0" fontId="91" fillId="0" borderId="0" xfId="7" applyFont="1" applyAlignment="1">
      <alignment horizontal="left" wrapText="1"/>
    </xf>
    <xf numFmtId="0" fontId="43" fillId="7" borderId="0" xfId="0" applyFont="1" applyFill="1" applyAlignment="1">
      <alignment horizontal="left" vertical="top"/>
    </xf>
    <xf numFmtId="0" fontId="15" fillId="19" borderId="0" xfId="1" applyNumberFormat="1" applyFont="1" applyFill="1" applyAlignment="1" applyProtection="1">
      <alignment horizontal="left" vertical="top" textRotation="90"/>
    </xf>
    <xf numFmtId="0" fontId="29" fillId="0" borderId="0" xfId="0" applyFont="1" applyAlignment="1">
      <alignment horizontal="left" vertical="top" wrapText="1"/>
    </xf>
    <xf numFmtId="0" fontId="94" fillId="10" borderId="17" xfId="7" applyFont="1" applyFill="1" applyBorder="1" applyAlignment="1" applyProtection="1">
      <alignment vertical="center" wrapText="1"/>
      <protection locked="0"/>
    </xf>
  </cellXfs>
  <cellStyles count="11">
    <cellStyle name="Comma" xfId="1" builtinId="3"/>
    <cellStyle name="Comma 2" xfId="3" xr:uid="{00000000-0005-0000-0000-000031000000}"/>
    <cellStyle name="Comma 2 2" xfId="4" xr:uid="{00000000-0005-0000-0000-000032000000}"/>
    <cellStyle name="Normal" xfId="0" builtinId="0"/>
    <cellStyle name="Normal 2" xfId="5" xr:uid="{00000000-0005-0000-0000-000033000000}"/>
    <cellStyle name="Normal 2 2" xfId="6" xr:uid="{00000000-0005-0000-0000-000034000000}"/>
    <cellStyle name="Normal 3" xfId="7" xr:uid="{00000000-0005-0000-0000-000035000000}"/>
    <cellStyle name="Normal 8" xfId="8" xr:uid="{00000000-0005-0000-0000-000036000000}"/>
    <cellStyle name="Normal_INFORMED" xfId="9" xr:uid="{00000000-0005-0000-0000-000037000000}"/>
    <cellStyle name="Percent" xfId="2" builtinId="5"/>
    <cellStyle name="Tusental 2" xfId="10" xr:uid="{00000000-0005-0000-0000-000038000000}"/>
  </cellStyles>
  <dxfs count="71">
    <dxf>
      <fill>
        <patternFill patternType="solid">
          <bgColor theme="7" tint="0.79992065187536243"/>
        </patternFill>
      </fill>
      <border>
        <left/>
        <right/>
        <top/>
        <bottom style="thin">
          <color auto="1"/>
        </bottom>
      </border>
    </dxf>
    <dxf>
      <fill>
        <patternFill patternType="solid">
          <bgColor theme="7" tint="0.79992065187536243"/>
        </patternFill>
      </fill>
      <border>
        <left/>
        <right/>
        <top/>
        <bottom style="thin">
          <color auto="1"/>
        </bottom>
      </border>
    </dxf>
    <dxf>
      <fill>
        <patternFill patternType="solid">
          <bgColor theme="7" tint="0.79992065187536243"/>
        </patternFill>
      </fill>
      <border>
        <left/>
        <right/>
        <top/>
        <bottom style="thin">
          <color auto="1"/>
        </bottom>
      </border>
    </dxf>
    <dxf>
      <fill>
        <patternFill patternType="solid">
          <bgColor theme="7" tint="0.79992065187536243"/>
        </patternFill>
      </fill>
      <border>
        <left/>
        <right/>
        <top/>
        <bottom style="thin">
          <color auto="1"/>
        </bottom>
      </border>
    </dxf>
    <dxf>
      <fill>
        <patternFill patternType="solid">
          <bgColor theme="7" tint="0.79992065187536243"/>
        </patternFill>
      </fill>
      <border>
        <left/>
        <right/>
        <top/>
        <bottom style="thin">
          <color auto="1"/>
        </bottom>
      </border>
    </dxf>
    <dxf>
      <fill>
        <patternFill patternType="solid">
          <bgColor theme="7" tint="0.79992065187536243"/>
        </patternFill>
      </fill>
      <border>
        <left/>
        <right/>
        <top/>
        <bottom style="thin">
          <color auto="1"/>
        </bottom>
      </border>
    </dxf>
    <dxf>
      <fill>
        <patternFill patternType="solid">
          <bgColor theme="7" tint="0.79992065187536243"/>
        </patternFill>
      </fill>
      <border>
        <left/>
        <right/>
        <top/>
        <bottom style="thin">
          <color auto="1"/>
        </bottom>
      </border>
    </dxf>
    <dxf>
      <fill>
        <patternFill patternType="solid">
          <bgColor theme="7" tint="0.79992065187536243"/>
        </patternFill>
      </fill>
      <border>
        <left/>
        <right/>
        <top/>
        <bottom style="thin">
          <color auto="1"/>
        </bottom>
      </border>
    </dxf>
    <dxf>
      <fill>
        <patternFill patternType="solid">
          <bgColor theme="7" tint="0.79992065187536243"/>
        </patternFill>
      </fill>
      <border>
        <left/>
        <right/>
        <top/>
        <bottom style="thin">
          <color auto="1"/>
        </bottom>
      </border>
    </dxf>
    <dxf>
      <fill>
        <patternFill patternType="solid">
          <bgColor theme="7" tint="0.79992065187536243"/>
        </patternFill>
      </fill>
      <border>
        <left/>
        <right/>
        <top/>
        <bottom style="thin">
          <color auto="1"/>
        </bottom>
      </border>
    </dxf>
    <dxf>
      <fill>
        <patternFill patternType="solid">
          <bgColor theme="7" tint="0.79992065187536243"/>
        </patternFill>
      </fill>
      <border>
        <left/>
        <right/>
        <top/>
        <bottom style="thin">
          <color auto="1"/>
        </bottom>
      </border>
    </dxf>
    <dxf>
      <fill>
        <patternFill patternType="solid">
          <bgColor theme="7" tint="0.79992065187536243"/>
        </patternFill>
      </fill>
      <border>
        <left/>
        <right/>
        <top/>
        <bottom style="thin">
          <color auto="1"/>
        </bottom>
      </border>
    </dxf>
    <dxf>
      <fill>
        <patternFill patternType="solid">
          <bgColor theme="7" tint="0.79992065187536243"/>
        </patternFill>
      </fill>
      <border>
        <left/>
        <right/>
        <top/>
        <bottom style="thin">
          <color auto="1"/>
        </bottom>
      </border>
    </dxf>
    <dxf>
      <fill>
        <patternFill patternType="solid">
          <bgColor theme="7" tint="0.79992065187536243"/>
        </patternFill>
      </fill>
      <border>
        <left/>
        <right/>
        <top/>
        <bottom style="thin">
          <color auto="1"/>
        </bottom>
      </border>
    </dxf>
    <dxf>
      <fill>
        <patternFill patternType="solid">
          <bgColor theme="7" tint="0.79992065187536243"/>
        </patternFill>
      </fill>
      <border>
        <left/>
        <right/>
        <top/>
        <bottom style="thin">
          <color auto="1"/>
        </bottom>
      </border>
    </dxf>
    <dxf>
      <fill>
        <patternFill patternType="solid">
          <bgColor theme="7" tint="0.79992065187536243"/>
        </patternFill>
      </fill>
      <border>
        <left/>
        <right/>
        <top/>
        <bottom style="thin">
          <color auto="1"/>
        </bottom>
      </border>
    </dxf>
    <dxf>
      <fill>
        <patternFill patternType="solid">
          <bgColor theme="0"/>
        </patternFill>
      </fill>
      <border>
        <left/>
        <right/>
        <top/>
        <bottom style="thin">
          <color auto="1"/>
        </bottom>
      </border>
    </dxf>
    <dxf>
      <fill>
        <patternFill patternType="solid">
          <bgColor theme="0" tint="-4.9989318521683403E-2"/>
        </patternFill>
      </fill>
      <border>
        <left/>
        <right/>
        <top/>
        <bottom style="thin">
          <color auto="1"/>
        </bottom>
      </border>
    </dxf>
    <dxf>
      <fill>
        <patternFill patternType="solid">
          <bgColor theme="0" tint="-4.9989318521683403E-2"/>
        </patternFill>
      </fill>
      <border>
        <left/>
        <right/>
        <top/>
        <bottom style="thin">
          <color auto="1"/>
        </bottom>
      </border>
    </dxf>
    <dxf>
      <fill>
        <patternFill patternType="solid">
          <bgColor theme="0" tint="-4.9989318521683403E-2"/>
        </patternFill>
      </fill>
      <border>
        <left/>
        <right/>
        <top/>
        <bottom style="thin">
          <color auto="1"/>
        </bottom>
      </border>
    </dxf>
    <dxf>
      <fill>
        <patternFill patternType="solid">
          <bgColor theme="0" tint="-4.9989318521683403E-2"/>
        </patternFill>
      </fill>
      <border>
        <left/>
        <right/>
        <top/>
        <bottom style="thin">
          <color auto="1"/>
        </bottom>
      </border>
    </dxf>
    <dxf>
      <fill>
        <patternFill patternType="solid">
          <bgColor theme="0" tint="-4.9989318521683403E-2"/>
        </patternFill>
      </fill>
      <border>
        <left/>
        <right/>
        <top/>
        <bottom style="thin">
          <color auto="1"/>
        </bottom>
      </border>
    </dxf>
    <dxf>
      <fill>
        <patternFill patternType="solid">
          <bgColor theme="0" tint="-4.9989318521683403E-2"/>
        </patternFill>
      </fill>
      <border>
        <left/>
        <right/>
        <top/>
        <bottom style="thin">
          <color auto="1"/>
        </bottom>
      </border>
    </dxf>
    <dxf>
      <fill>
        <patternFill patternType="solid">
          <bgColor theme="0" tint="-4.9989318521683403E-2"/>
        </patternFill>
      </fill>
      <border>
        <left/>
        <right/>
        <top/>
        <bottom style="thin">
          <color auto="1"/>
        </bottom>
      </border>
    </dxf>
    <dxf>
      <fill>
        <patternFill patternType="solid">
          <bgColor theme="0" tint="-4.9989318521683403E-2"/>
        </patternFill>
      </fill>
      <border>
        <left/>
        <right/>
        <top/>
        <bottom style="thin">
          <color auto="1"/>
        </bottom>
      </border>
    </dxf>
    <dxf>
      <fill>
        <patternFill patternType="solid">
          <bgColor theme="0" tint="-4.9989318521683403E-2"/>
        </patternFill>
      </fill>
      <border>
        <left/>
        <right/>
        <top/>
        <bottom style="thin">
          <color auto="1"/>
        </bottom>
      </border>
    </dxf>
    <dxf>
      <fill>
        <patternFill patternType="solid">
          <bgColor theme="0" tint="-4.9989318521683403E-2"/>
        </patternFill>
      </fill>
      <border>
        <left/>
        <right/>
        <top/>
        <bottom style="thin">
          <color auto="1"/>
        </bottom>
      </border>
    </dxf>
    <dxf>
      <fill>
        <patternFill patternType="solid">
          <bgColor theme="0" tint="-4.9989318521683403E-2"/>
        </patternFill>
      </fill>
      <border>
        <left/>
        <right/>
        <top/>
        <bottom style="thin">
          <color auto="1"/>
        </bottom>
      </border>
    </dxf>
    <dxf>
      <fill>
        <patternFill patternType="solid">
          <bgColor theme="0" tint="-4.9989318521683403E-2"/>
        </patternFill>
      </fill>
      <border>
        <left/>
        <right/>
        <top/>
        <bottom style="thin">
          <color auto="1"/>
        </bottom>
      </border>
    </dxf>
    <dxf>
      <fill>
        <patternFill patternType="solid">
          <bgColor theme="0" tint="-4.9989318521683403E-2"/>
        </patternFill>
      </fill>
      <border>
        <left/>
        <right/>
        <top/>
        <bottom style="thin">
          <color auto="1"/>
        </bottom>
      </border>
    </dxf>
    <dxf>
      <fill>
        <patternFill patternType="solid">
          <bgColor theme="0" tint="-4.9989318521683403E-2"/>
        </patternFill>
      </fill>
      <border>
        <left/>
        <right/>
        <top/>
        <bottom style="thin">
          <color auto="1"/>
        </bottom>
      </border>
    </dxf>
    <dxf>
      <fill>
        <patternFill patternType="solid">
          <bgColor theme="0" tint="-4.9989318521683403E-2"/>
        </patternFill>
      </fill>
      <border>
        <left/>
        <right/>
        <top/>
        <bottom style="thin">
          <color auto="1"/>
        </bottom>
      </border>
    </dxf>
    <dxf>
      <fill>
        <patternFill patternType="solid">
          <bgColor theme="5" tint="0.79995117038483843"/>
        </patternFill>
      </fill>
      <border>
        <left style="thin">
          <color auto="1"/>
        </left>
        <right style="thin">
          <color auto="1"/>
        </right>
        <top style="thin">
          <color auto="1"/>
        </top>
        <bottom style="thin">
          <color auto="1"/>
        </bottom>
      </border>
    </dxf>
    <dxf>
      <fill>
        <patternFill patternType="solid">
          <bgColor theme="5" tint="0.79995117038483843"/>
        </patternFill>
      </fill>
      <border>
        <left style="thin">
          <color auto="1"/>
        </left>
        <right style="thin">
          <color auto="1"/>
        </right>
        <top style="thin">
          <color auto="1"/>
        </top>
        <bottom style="thin">
          <color auto="1"/>
        </bottom>
      </border>
    </dxf>
    <dxf>
      <fill>
        <patternFill patternType="solid">
          <bgColor theme="6" tint="0.59996337778862885"/>
        </patternFill>
      </fill>
      <border>
        <left style="thin">
          <color auto="1"/>
        </left>
        <right style="thin">
          <color auto="1"/>
        </right>
        <top style="thin">
          <color auto="1"/>
        </top>
        <bottom style="thin">
          <color auto="1"/>
        </bottom>
      </border>
    </dxf>
    <dxf>
      <fill>
        <patternFill patternType="solid">
          <bgColor rgb="FFFFFF99"/>
        </patternFill>
      </fill>
      <border>
        <left style="thin">
          <color auto="1"/>
        </left>
        <right style="thin">
          <color auto="1"/>
        </right>
        <top style="thin">
          <color auto="1"/>
        </top>
        <bottom style="thin">
          <color auto="1"/>
        </bottom>
      </border>
    </dxf>
    <dxf>
      <fill>
        <patternFill patternType="solid">
          <bgColor theme="6" tint="0.59996337778862885"/>
        </patternFill>
      </fill>
      <border>
        <left style="thin">
          <color auto="1"/>
        </left>
        <right style="thin">
          <color auto="1"/>
        </right>
        <top style="thin">
          <color auto="1"/>
        </top>
        <bottom style="thin">
          <color auto="1"/>
        </bottom>
      </border>
    </dxf>
    <dxf>
      <fill>
        <patternFill patternType="solid">
          <bgColor theme="6" tint="0.59996337778862885"/>
        </patternFill>
      </fill>
      <border>
        <left style="thin">
          <color auto="1"/>
        </left>
        <right style="thin">
          <color auto="1"/>
        </right>
        <top style="thin">
          <color auto="1"/>
        </top>
        <bottom style="thin">
          <color auto="1"/>
        </bottom>
      </border>
    </dxf>
    <dxf>
      <fill>
        <patternFill patternType="solid">
          <bgColor theme="5" tint="0.79995117038483843"/>
        </patternFill>
      </fill>
      <border>
        <left style="thin">
          <color auto="1"/>
        </left>
        <right style="thin">
          <color auto="1"/>
        </right>
        <top style="thin">
          <color auto="1"/>
        </top>
        <bottom style="thin">
          <color auto="1"/>
        </bottom>
      </border>
    </dxf>
    <dxf>
      <fill>
        <patternFill patternType="solid">
          <bgColor theme="6" tint="0.59996337778862885"/>
        </patternFill>
      </fill>
      <border>
        <left style="thin">
          <color auto="1"/>
        </left>
        <right style="thin">
          <color auto="1"/>
        </right>
        <top style="thin">
          <color auto="1"/>
        </top>
        <bottom style="thin">
          <color auto="1"/>
        </bottom>
      </border>
    </dxf>
    <dxf>
      <font>
        <b val="0"/>
        <i val="0"/>
        <strike val="0"/>
        <u val="none"/>
        <sz val="11"/>
        <color auto="1"/>
        <name val="Arial"/>
        <scheme val="none"/>
      </font>
      <fill>
        <patternFill patternType="solid">
          <bgColor theme="0"/>
        </patternFill>
      </fill>
    </dxf>
    <dxf>
      <font>
        <b val="0"/>
        <i val="0"/>
        <strike val="0"/>
        <u val="none"/>
        <sz val="10"/>
        <color auto="1"/>
        <name val="Arial"/>
        <scheme val="none"/>
      </font>
      <numFmt numFmtId="0" formatCode="General"/>
      <fill>
        <patternFill patternType="solid">
          <bgColor theme="0"/>
        </patternFill>
      </fill>
      <alignment horizontal="left" vertical="top"/>
    </dxf>
    <dxf>
      <font>
        <b val="0"/>
        <i val="0"/>
        <strike val="0"/>
        <u val="none"/>
        <sz val="10"/>
        <color auto="1"/>
        <name val="Arial"/>
        <scheme val="none"/>
      </font>
      <numFmt numFmtId="0" formatCode="General"/>
      <fill>
        <patternFill patternType="solid">
          <bgColor theme="0"/>
        </patternFill>
      </fill>
      <alignment horizontal="right" vertical="top" wrapText="1"/>
    </dxf>
    <dxf>
      <font>
        <b val="0"/>
        <i val="0"/>
        <strike val="0"/>
        <u val="none"/>
        <sz val="10"/>
        <color auto="1"/>
        <name val="Arial"/>
        <scheme val="none"/>
      </font>
      <numFmt numFmtId="0" formatCode="General"/>
      <fill>
        <patternFill patternType="solid">
          <bgColor theme="0"/>
        </patternFill>
      </fill>
      <alignment horizontal="right" vertical="top" wrapText="1"/>
    </dxf>
    <dxf>
      <font>
        <b val="0"/>
        <i val="0"/>
        <strike val="0"/>
        <u val="none"/>
        <sz val="10"/>
        <color auto="1"/>
        <name val="Arial"/>
        <scheme val="none"/>
      </font>
      <numFmt numFmtId="0" formatCode="General"/>
      <fill>
        <patternFill patternType="solid">
          <bgColor theme="0"/>
        </patternFill>
      </fill>
      <alignment horizontal="right" vertical="top" wrapText="1"/>
    </dxf>
    <dxf>
      <font>
        <b val="0"/>
        <i val="0"/>
        <strike val="0"/>
        <u val="none"/>
        <sz val="10"/>
        <color auto="1"/>
        <name val="Arial"/>
        <scheme val="none"/>
      </font>
      <numFmt numFmtId="0" formatCode="General"/>
      <fill>
        <patternFill patternType="solid">
          <bgColor theme="0"/>
        </patternFill>
      </fill>
      <alignment horizontal="right" vertical="top" wrapText="1"/>
    </dxf>
    <dxf>
      <font>
        <b val="0"/>
        <i val="0"/>
        <strike val="0"/>
        <u val="none"/>
        <sz val="10"/>
        <color auto="1"/>
        <name val="Arial"/>
        <scheme val="none"/>
      </font>
      <numFmt numFmtId="3" formatCode="#,##0"/>
      <fill>
        <patternFill patternType="solid">
          <bgColor theme="0"/>
        </patternFill>
      </fill>
      <alignment horizontal="right" vertical="top" wrapText="1"/>
    </dxf>
    <dxf>
      <font>
        <b val="0"/>
        <i val="0"/>
        <strike val="0"/>
        <u val="none"/>
        <sz val="10"/>
        <color auto="1"/>
        <name val="Arial"/>
        <scheme val="none"/>
      </font>
      <numFmt numFmtId="0" formatCode="General"/>
      <fill>
        <patternFill patternType="solid">
          <bgColor theme="0"/>
        </patternFill>
      </fill>
      <alignment vertical="top" wrapText="1"/>
    </dxf>
    <dxf>
      <font>
        <b val="0"/>
        <i val="0"/>
        <strike val="0"/>
        <u val="none"/>
        <sz val="11"/>
        <color auto="1"/>
        <name val="Arial"/>
        <scheme val="none"/>
      </font>
      <fill>
        <patternFill patternType="solid">
          <bgColor theme="0"/>
        </patternFill>
      </fill>
      <alignment vertical="top" wrapText="1"/>
    </dxf>
    <dxf>
      <font>
        <b val="0"/>
        <i val="0"/>
        <strike val="0"/>
        <u val="none"/>
        <sz val="11"/>
        <color auto="1"/>
        <name val="Arial"/>
        <scheme val="none"/>
      </font>
      <fill>
        <patternFill patternType="solid">
          <bgColor theme="0"/>
        </patternFill>
      </fill>
      <alignment horizontal="left" vertical="top" wrapText="1"/>
    </dxf>
    <dxf>
      <font>
        <b val="0"/>
        <i val="0"/>
        <strike val="0"/>
        <u val="none"/>
        <sz val="11"/>
        <color auto="1"/>
        <name val="Arial"/>
        <scheme val="none"/>
      </font>
      <fill>
        <patternFill patternType="solid">
          <bgColor theme="0"/>
        </patternFill>
      </fill>
      <alignment horizontal="left" vertical="top" wrapText="1"/>
    </dxf>
    <dxf>
      <font>
        <b val="0"/>
        <i val="0"/>
        <strike val="0"/>
        <u val="none"/>
        <sz val="11"/>
        <color auto="1"/>
        <name val="Arial"/>
        <scheme val="none"/>
      </font>
      <fill>
        <patternFill patternType="solid">
          <bgColor theme="0"/>
        </patternFill>
      </fill>
      <alignment vertical="top" wrapText="1"/>
    </dxf>
    <dxf>
      <font>
        <b/>
        <i val="0"/>
        <strike val="0"/>
        <u val="none"/>
        <sz val="10"/>
        <color auto="1"/>
        <name val="Arial"/>
        <scheme val="none"/>
      </font>
      <numFmt numFmtId="0" formatCode="General"/>
      <fill>
        <patternFill patternType="solid">
          <bgColor theme="0"/>
        </patternFill>
      </fill>
      <alignment vertical="top" wrapText="1"/>
    </dxf>
    <dxf>
      <font>
        <b val="0"/>
        <i val="0"/>
        <strike val="0"/>
        <u val="none"/>
        <sz val="10"/>
        <color auto="1"/>
        <name val="Arial"/>
        <scheme val="none"/>
      </font>
      <fill>
        <patternFill patternType="solid">
          <bgColor theme="0"/>
        </patternFill>
      </fill>
      <alignment vertical="top" wrapText="1"/>
    </dxf>
    <dxf>
      <font>
        <b val="0"/>
        <i val="0"/>
        <strike val="0"/>
        <u val="none"/>
        <sz val="11"/>
        <color auto="1"/>
        <name val="Arial"/>
        <scheme val="none"/>
      </font>
      <fill>
        <patternFill patternType="solid">
          <bgColor theme="0"/>
        </patternFill>
      </fill>
      <alignment horizontal="left" vertical="top" wrapText="1"/>
    </dxf>
    <dxf>
      <font>
        <b val="0"/>
        <i val="0"/>
        <strike val="0"/>
        <u val="none"/>
        <sz val="11"/>
        <color auto="1"/>
        <name val="Arial"/>
        <scheme val="none"/>
      </font>
      <fill>
        <patternFill patternType="solid">
          <bgColor theme="0"/>
        </patternFill>
      </fill>
      <alignment horizontal="left" vertical="top" wrapText="1"/>
    </dxf>
    <dxf>
      <font>
        <b val="0"/>
        <i val="0"/>
        <strike val="0"/>
        <u val="none"/>
        <sz val="11"/>
        <color auto="1"/>
        <name val="Arial"/>
        <scheme val="none"/>
      </font>
      <fill>
        <patternFill patternType="solid">
          <bgColor theme="0"/>
        </patternFill>
      </fill>
      <alignment vertical="top" wrapText="1"/>
    </dxf>
    <dxf>
      <font>
        <b/>
        <i val="0"/>
        <strike val="0"/>
        <u val="none"/>
        <sz val="10"/>
        <color auto="1"/>
        <name val="Arial"/>
        <scheme val="none"/>
      </font>
      <numFmt numFmtId="0" formatCode="General"/>
      <fill>
        <patternFill patternType="solid">
          <bgColor theme="0"/>
        </patternFill>
      </fill>
      <alignment vertical="top" wrapText="1"/>
    </dxf>
    <dxf>
      <font>
        <b val="0"/>
        <i val="0"/>
        <strike val="0"/>
        <u val="none"/>
        <sz val="10"/>
        <color auto="1"/>
        <name val="Arial"/>
        <scheme val="none"/>
      </font>
      <fill>
        <patternFill patternType="solid">
          <bgColor theme="0"/>
        </patternFill>
      </fill>
      <alignment vertical="top" wrapText="1"/>
    </dxf>
    <dxf>
      <font>
        <b val="0"/>
        <i val="0"/>
        <strike val="0"/>
        <u val="none"/>
        <sz val="11"/>
        <color auto="1"/>
        <name val="Arial"/>
        <scheme val="none"/>
      </font>
      <fill>
        <patternFill patternType="solid">
          <bgColor theme="0"/>
        </patternFill>
      </fill>
      <alignment horizontal="left" vertical="top"/>
    </dxf>
    <dxf>
      <font>
        <b val="0"/>
        <i val="0"/>
        <strike val="0"/>
        <u val="none"/>
        <sz val="11"/>
        <color auto="1"/>
        <name val="Arial"/>
        <scheme val="none"/>
      </font>
      <fill>
        <patternFill patternType="solid">
          <bgColor theme="0"/>
        </patternFill>
      </fill>
      <alignment horizontal="left" vertical="top"/>
    </dxf>
    <dxf>
      <font>
        <b val="0"/>
        <i val="0"/>
        <strike val="0"/>
        <u val="none"/>
        <sz val="11"/>
        <color auto="1"/>
        <name val="Arial"/>
        <scheme val="none"/>
      </font>
      <fill>
        <patternFill patternType="solid">
          <bgColor theme="0"/>
        </patternFill>
      </fill>
      <alignment vertical="top" wrapText="1"/>
    </dxf>
    <dxf>
      <font>
        <b val="0"/>
        <i val="0"/>
        <strike val="0"/>
        <u val="none"/>
        <sz val="10"/>
        <color auto="1"/>
        <name val="Arial"/>
        <scheme val="none"/>
      </font>
      <fill>
        <patternFill patternType="solid">
          <bgColor theme="0"/>
        </patternFill>
      </fill>
      <alignment vertical="top" wrapText="1"/>
    </dxf>
    <dxf>
      <font>
        <b val="0"/>
        <i val="0"/>
        <strike val="0"/>
        <u val="none"/>
        <sz val="10"/>
        <color auto="1"/>
        <name val="Arial"/>
        <scheme val="none"/>
      </font>
      <fill>
        <patternFill patternType="solid">
          <bgColor theme="0"/>
        </patternFill>
      </fill>
      <alignment vertical="top" wrapText="1"/>
    </dxf>
    <dxf>
      <font>
        <b val="0"/>
        <i val="0"/>
        <strike val="0"/>
        <u val="none"/>
        <sz val="10"/>
        <color auto="1"/>
        <name val="Arial"/>
        <scheme val="none"/>
      </font>
      <fill>
        <patternFill patternType="solid">
          <bgColor theme="0"/>
        </patternFill>
      </fill>
      <alignment vertical="top" wrapText="1"/>
    </dxf>
    <dxf>
      <font>
        <b val="0"/>
        <i val="0"/>
        <strike val="0"/>
        <u val="none"/>
        <sz val="10"/>
        <color auto="1"/>
        <name val="Arial"/>
        <scheme val="none"/>
      </font>
      <numFmt numFmtId="0" formatCode="General"/>
      <fill>
        <patternFill patternType="solid">
          <bgColor theme="0"/>
        </patternFill>
      </fill>
      <alignment vertical="top" wrapText="1"/>
    </dxf>
    <dxf>
      <font>
        <b val="0"/>
        <i val="0"/>
        <strike val="0"/>
        <u val="none"/>
        <sz val="10"/>
        <color auto="1"/>
        <name val="Arial"/>
        <scheme val="none"/>
      </font>
      <fill>
        <patternFill patternType="solid">
          <bgColor theme="0"/>
        </patternFill>
      </fill>
      <alignment vertical="top" wrapText="1"/>
    </dxf>
    <dxf>
      <alignment horizontal="right" vertical="top"/>
    </dxf>
    <dxf>
      <numFmt numFmtId="0" formatCode="General"/>
    </dxf>
    <dxf>
      <alignment vertical="top" wrapText="1"/>
      <protection locked="0"/>
    </dxf>
    <dxf>
      <font>
        <i/>
      </font>
      <alignment vertical="top" wrapText="1"/>
      <protection locked="0"/>
    </dxf>
  </dxfs>
  <tableStyles count="0" defaultTableStyle="TableStyleMedium9" defaultPivotStyle="PivotStyleLight16"/>
  <colors>
    <mruColors>
      <color rgb="FFFBFDB9"/>
      <color rgb="FFE7E2EE"/>
      <color rgb="FFD6CDE1"/>
      <color rgb="FFFFFFCC"/>
      <color rgb="FFC3B6D4"/>
      <color rgb="FF000000"/>
      <color rgb="FFFFD685"/>
      <color rgb="FFFFFF9B"/>
      <color rgb="FFFFFF99"/>
      <color rgb="FFFFC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100965</xdr:colOff>
      <xdr:row>169</xdr:row>
      <xdr:rowOff>38100</xdr:rowOff>
    </xdr:from>
    <xdr:to>
      <xdr:col>4</xdr:col>
      <xdr:colOff>431165</xdr:colOff>
      <xdr:row>174</xdr:row>
      <xdr:rowOff>31748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l="1634" t="55071" r="-1634" b="6"/>
        <a:stretch>
          <a:fillRect/>
        </a:stretch>
      </xdr:blipFill>
      <xdr:spPr>
        <a:xfrm>
          <a:off x="5314315" y="54345840"/>
          <a:ext cx="1136650" cy="1686560"/>
        </a:xfrm>
        <a:prstGeom prst="rect">
          <a:avLst/>
        </a:prstGeom>
        <a:ln w="19050">
          <a:solidFill>
            <a:srgbClr val="FF0000"/>
          </a:solidFill>
        </a:ln>
      </xdr:spPr>
    </xdr:pic>
    <xdr:clientData/>
  </xdr:twoCellAnchor>
  <xdr:twoCellAnchor editAs="oneCell">
    <xdr:from>
      <xdr:col>0</xdr:col>
      <xdr:colOff>155863</xdr:colOff>
      <xdr:row>27</xdr:row>
      <xdr:rowOff>69277</xdr:rowOff>
    </xdr:from>
    <xdr:to>
      <xdr:col>2</xdr:col>
      <xdr:colOff>1807568</xdr:colOff>
      <xdr:row>48</xdr:row>
      <xdr:rowOff>46593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rcRect l="-47" t="22393" r="77790" b="35851"/>
        <a:stretch>
          <a:fillRect/>
        </a:stretch>
      </xdr:blipFill>
      <xdr:spPr>
        <a:xfrm>
          <a:off x="155575" y="19729450"/>
          <a:ext cx="3588385" cy="3657600"/>
        </a:xfrm>
        <a:prstGeom prst="rect">
          <a:avLst/>
        </a:prstGeom>
        <a:ln w="28575">
          <a:solidFill>
            <a:srgbClr val="FF0000"/>
          </a:solidFill>
        </a:ln>
      </xdr:spPr>
    </xdr:pic>
    <xdr:clientData/>
  </xdr:twoCellAnchor>
  <xdr:twoCellAnchor editAs="oneCell">
    <xdr:from>
      <xdr:col>0</xdr:col>
      <xdr:colOff>121228</xdr:colOff>
      <xdr:row>49</xdr:row>
      <xdr:rowOff>60614</xdr:rowOff>
    </xdr:from>
    <xdr:to>
      <xdr:col>2</xdr:col>
      <xdr:colOff>2352108</xdr:colOff>
      <xdr:row>78</xdr:row>
      <xdr:rowOff>12054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rcRect t="21382" r="69929" b="11774"/>
        <a:stretch>
          <a:fillRect/>
        </a:stretch>
      </xdr:blipFill>
      <xdr:spPr>
        <a:xfrm>
          <a:off x="120650" y="24163020"/>
          <a:ext cx="4168140" cy="5033645"/>
        </a:xfrm>
        <a:prstGeom prst="rect">
          <a:avLst/>
        </a:prstGeom>
        <a:ln w="28575">
          <a:solidFill>
            <a:srgbClr val="FF0000"/>
          </a:solidFill>
        </a:ln>
      </xdr:spPr>
    </xdr:pic>
    <xdr:clientData/>
  </xdr:twoCellAnchor>
  <xdr:twoCellAnchor editAs="oneCell">
    <xdr:from>
      <xdr:col>0</xdr:col>
      <xdr:colOff>95250</xdr:colOff>
      <xdr:row>79</xdr:row>
      <xdr:rowOff>25994</xdr:rowOff>
    </xdr:from>
    <xdr:to>
      <xdr:col>2</xdr:col>
      <xdr:colOff>2355780</xdr:colOff>
      <xdr:row>105</xdr:row>
      <xdr:rowOff>162329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rcRect t="21551" r="69883" b="16656"/>
        <a:stretch>
          <a:fillRect/>
        </a:stretch>
      </xdr:blipFill>
      <xdr:spPr>
        <a:xfrm>
          <a:off x="95250" y="29385895"/>
          <a:ext cx="4196715" cy="4693285"/>
        </a:xfrm>
        <a:prstGeom prst="rect">
          <a:avLst/>
        </a:prstGeom>
        <a:ln w="28575">
          <a:solidFill>
            <a:srgbClr val="FF0000"/>
          </a:solidFill>
        </a:ln>
      </xdr:spPr>
    </xdr:pic>
    <xdr:clientData/>
  </xdr:twoCellAnchor>
  <xdr:twoCellAnchor editAs="oneCell">
    <xdr:from>
      <xdr:col>0</xdr:col>
      <xdr:colOff>60612</xdr:colOff>
      <xdr:row>206</xdr:row>
      <xdr:rowOff>121225</xdr:rowOff>
    </xdr:from>
    <xdr:to>
      <xdr:col>2</xdr:col>
      <xdr:colOff>742373</xdr:colOff>
      <xdr:row>222</xdr:row>
      <xdr:rowOff>135442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rcRect t="20867" r="84199" b="47831"/>
        <a:stretch>
          <a:fillRect/>
        </a:stretch>
      </xdr:blipFill>
      <xdr:spPr>
        <a:xfrm>
          <a:off x="60325" y="70843775"/>
          <a:ext cx="2618740" cy="2818765"/>
        </a:xfrm>
        <a:prstGeom prst="rect">
          <a:avLst/>
        </a:prstGeom>
        <a:ln w="28575">
          <a:solidFill>
            <a:srgbClr val="FF0000"/>
          </a:solidFill>
        </a:ln>
      </xdr:spPr>
    </xdr:pic>
    <xdr:clientData/>
  </xdr:twoCellAnchor>
  <xdr:twoCellAnchor editAs="oneCell">
    <xdr:from>
      <xdr:col>2</xdr:col>
      <xdr:colOff>1091046</xdr:colOff>
      <xdr:row>206</xdr:row>
      <xdr:rowOff>147203</xdr:rowOff>
    </xdr:from>
    <xdr:to>
      <xdr:col>3</xdr:col>
      <xdr:colOff>694734</xdr:colOff>
      <xdr:row>228</xdr:row>
      <xdr:rowOff>122802</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rcRect t="21380" r="81239" b="32609"/>
        <a:stretch>
          <a:fillRect/>
        </a:stretch>
      </xdr:blipFill>
      <xdr:spPr>
        <a:xfrm>
          <a:off x="3027680" y="70869810"/>
          <a:ext cx="2880360" cy="3831590"/>
        </a:xfrm>
        <a:prstGeom prst="rect">
          <a:avLst/>
        </a:prstGeom>
        <a:ln w="28575">
          <a:solidFill>
            <a:srgbClr val="FF0000"/>
          </a:solidFill>
        </a:ln>
      </xdr:spPr>
    </xdr:pic>
    <xdr:clientData/>
  </xdr:twoCellAnchor>
  <xdr:twoCellAnchor editAs="oneCell">
    <xdr:from>
      <xdr:col>2</xdr:col>
      <xdr:colOff>1705843</xdr:colOff>
      <xdr:row>126</xdr:row>
      <xdr:rowOff>865910</xdr:rowOff>
    </xdr:from>
    <xdr:to>
      <xdr:col>4</xdr:col>
      <xdr:colOff>17320</xdr:colOff>
      <xdr:row>129</xdr:row>
      <xdr:rowOff>66099</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srcRect t="4892" b="40374"/>
        <a:stretch>
          <a:fillRect/>
        </a:stretch>
      </xdr:blipFill>
      <xdr:spPr>
        <a:xfrm>
          <a:off x="3642360" y="40892730"/>
          <a:ext cx="2394585" cy="1551940"/>
        </a:xfrm>
        <a:prstGeom prst="rect">
          <a:avLst/>
        </a:prstGeom>
        <a:ln w="28575">
          <a:solidFill>
            <a:srgbClr val="FF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266701</xdr:colOff>
      <xdr:row>2</xdr:row>
      <xdr:rowOff>85727</xdr:rowOff>
    </xdr:from>
    <xdr:to>
      <xdr:col>19</xdr:col>
      <xdr:colOff>266701</xdr:colOff>
      <xdr:row>7</xdr:row>
      <xdr:rowOff>4082</xdr:rowOff>
    </xdr:to>
    <xdr:cxnSp macro="">
      <xdr:nvCxnSpPr>
        <xdr:cNvPr id="2" name="Straight Arrow Connector 1">
          <a:extLst>
            <a:ext uri="{FF2B5EF4-FFF2-40B4-BE49-F238E27FC236}">
              <a16:creationId xmlns:a16="http://schemas.microsoft.com/office/drawing/2014/main" id="{00000000-0008-0000-0300-000002000000}"/>
            </a:ext>
          </a:extLst>
        </xdr:cNvPr>
        <xdr:cNvCxnSpPr/>
      </xdr:nvCxnSpPr>
      <xdr:spPr>
        <a:xfrm flipV="1">
          <a:off x="12744450" y="459105"/>
          <a:ext cx="0" cy="1068705"/>
        </a:xfrm>
        <a:prstGeom prst="straightConnector1">
          <a:avLst/>
        </a:prstGeom>
        <a:ln>
          <a:solidFill>
            <a:schemeClr val="bg1">
              <a:lumMod val="65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304800</xdr:colOff>
      <xdr:row>2</xdr:row>
      <xdr:rowOff>95250</xdr:rowOff>
    </xdr:from>
    <xdr:to>
      <xdr:col>28</xdr:col>
      <xdr:colOff>304800</xdr:colOff>
      <xdr:row>6</xdr:row>
      <xdr:rowOff>342900</xdr:rowOff>
    </xdr:to>
    <xdr:cxnSp macro="">
      <xdr:nvCxnSpPr>
        <xdr:cNvPr id="3" name="Straight Arrow Connector 2">
          <a:extLst>
            <a:ext uri="{FF2B5EF4-FFF2-40B4-BE49-F238E27FC236}">
              <a16:creationId xmlns:a16="http://schemas.microsoft.com/office/drawing/2014/main" id="{00000000-0008-0000-0300-000003000000}"/>
            </a:ext>
          </a:extLst>
        </xdr:cNvPr>
        <xdr:cNvCxnSpPr/>
      </xdr:nvCxnSpPr>
      <xdr:spPr>
        <a:xfrm flipV="1">
          <a:off x="12941300" y="468630"/>
          <a:ext cx="0" cy="1055370"/>
        </a:xfrm>
        <a:prstGeom prst="straightConnector1">
          <a:avLst/>
        </a:prstGeom>
        <a:ln>
          <a:solidFill>
            <a:schemeClr val="bg1">
              <a:lumMod val="65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304800</xdr:colOff>
      <xdr:row>2</xdr:row>
      <xdr:rowOff>76201</xdr:rowOff>
    </xdr:from>
    <xdr:to>
      <xdr:col>37</xdr:col>
      <xdr:colOff>304800</xdr:colOff>
      <xdr:row>9</xdr:row>
      <xdr:rowOff>28575</xdr:rowOff>
    </xdr:to>
    <xdr:cxnSp macro="">
      <xdr:nvCxnSpPr>
        <xdr:cNvPr id="4" name="Straight Arrow Connector 3">
          <a:extLst>
            <a:ext uri="{FF2B5EF4-FFF2-40B4-BE49-F238E27FC236}">
              <a16:creationId xmlns:a16="http://schemas.microsoft.com/office/drawing/2014/main" id="{00000000-0008-0000-0300-000004000000}"/>
            </a:ext>
          </a:extLst>
        </xdr:cNvPr>
        <xdr:cNvCxnSpPr/>
      </xdr:nvCxnSpPr>
      <xdr:spPr>
        <a:xfrm flipV="1">
          <a:off x="22447250" y="449580"/>
          <a:ext cx="0" cy="1453515"/>
        </a:xfrm>
        <a:prstGeom prst="straightConnector1">
          <a:avLst/>
        </a:prstGeom>
        <a:ln>
          <a:solidFill>
            <a:schemeClr val="bg1">
              <a:lumMod val="65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304800</xdr:colOff>
      <xdr:row>2</xdr:row>
      <xdr:rowOff>95250</xdr:rowOff>
    </xdr:from>
    <xdr:to>
      <xdr:col>37</xdr:col>
      <xdr:colOff>304800</xdr:colOff>
      <xdr:row>6</xdr:row>
      <xdr:rowOff>342900</xdr:rowOff>
    </xdr:to>
    <xdr:cxnSp macro="">
      <xdr:nvCxnSpPr>
        <xdr:cNvPr id="5" name="Straight Arrow Connector 4">
          <a:extLst>
            <a:ext uri="{FF2B5EF4-FFF2-40B4-BE49-F238E27FC236}">
              <a16:creationId xmlns:a16="http://schemas.microsoft.com/office/drawing/2014/main" id="{00000000-0008-0000-0300-000005000000}"/>
            </a:ext>
          </a:extLst>
        </xdr:cNvPr>
        <xdr:cNvCxnSpPr/>
      </xdr:nvCxnSpPr>
      <xdr:spPr>
        <a:xfrm flipV="1">
          <a:off x="22447250" y="468630"/>
          <a:ext cx="0" cy="1055370"/>
        </a:xfrm>
        <a:prstGeom prst="straightConnector1">
          <a:avLst/>
        </a:prstGeom>
        <a:ln>
          <a:solidFill>
            <a:schemeClr val="bg1">
              <a:lumMod val="65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B3E10F\PrUtzCheRELA%2009-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233\FinanceHR\Documents%20and%20Settings\PEDRO.SERVIDORA\Configuraci&#243;n%20local\Archivos%20temporales%20de%20Internet\Content.IE5\ULUX5Z1L\PrUtzCheRELA%2009-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PEDRO.SERVIDORA\Configuraci&#243;n%20local\Archivos%20temporales%20de%20Internet\Content.IE5\ULUX5Z1L\PrUtzCheRELA%2009-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Caja 2007"/>
      <sheetName val="Resumen monedas"/>
      <sheetName val="PRE 2007-2008 GTQ"/>
      <sheetName val="PRE 2007-2008 USD"/>
      <sheetName val="Pres2007 GTQ"/>
      <sheetName val="Pres2007 GTQ raz"/>
      <sheetName val="Pres2007 USD"/>
      <sheetName val="Pres2010 GTQ"/>
      <sheetName val="Pres2008 GTQ raz"/>
      <sheetName val="Pres2008 USD"/>
      <sheetName val="Detalle Act 2007-8"/>
      <sheetName val="datos"/>
      <sheetName val="Approved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Caja 2007"/>
      <sheetName val="Resumen monedas"/>
      <sheetName val="PRE 2007-2008 GTQ"/>
      <sheetName val="PRE 2007-2008 USD"/>
      <sheetName val="Pres2007 GTQ"/>
      <sheetName val="Pres2007 GTQ raz"/>
      <sheetName val="Pres2007 USD"/>
      <sheetName val="Pres2010 GTQ"/>
      <sheetName val="Pres2008 GTQ raz"/>
      <sheetName val="Pres2008 USD"/>
      <sheetName val="Detalle Act 2007-8"/>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Caja 2007"/>
      <sheetName val="Resumen monedas"/>
      <sheetName val="PRE 2007-2008 GTQ"/>
      <sheetName val="PRE 2007-2008 USD"/>
      <sheetName val="Pres2007 GTQ"/>
      <sheetName val="Pres2007 GTQ raz"/>
      <sheetName val="Pres2007 USD"/>
      <sheetName val="Pres2010 GTQ"/>
      <sheetName val="Pres2008 GTQ raz"/>
      <sheetName val="Pres2008 USD"/>
      <sheetName val="Detalle Act 2007-8"/>
      <sheetName val="datos"/>
      <sheetName val="FlujoCaja_2007"/>
      <sheetName val="Resumen_monedas"/>
      <sheetName val="PRE_2007-2008_GTQ"/>
      <sheetName val="PRE_2007-2008_USD"/>
      <sheetName val="Pres2007_GTQ"/>
      <sheetName val="Pres2007_GTQ_raz"/>
      <sheetName val="Pres2007_USD"/>
      <sheetName val="Pres2010_GTQ"/>
      <sheetName val="Pres2008_GTQ_raz"/>
      <sheetName val="Pres2008_USD"/>
      <sheetName val="Detalle_Act_2007-8"/>
      <sheetName val="INTRO"/>
      <sheetName val="2. BUDGET MAY-JUN"/>
      <sheetName val="0. REQ JAN-APR"/>
      <sheetName val="1. EXP JAN_FEB"/>
      <sheetName val="1. REC REQ JAN-FEB"/>
      <sheetName val="2. EXP MAR -APR"/>
      <sheetName val="A. BUDGET"/>
      <sheetName val="3. REC REQ MAY-JUNE"/>
      <sheetName val="3. EXP MAY-JUNE"/>
      <sheetName val="2. REC REQ MAR-APR"/>
      <sheetName val="3. BUDGET JUL-AUG"/>
      <sheetName val="4. EXP JUL-AUG"/>
      <sheetName val="4. REC REQ JUL-AUG"/>
      <sheetName val="5. EXP SEP-OCT"/>
      <sheetName val="5. REC REQ SEP-OCT"/>
      <sheetName val="6. EXP NOV-DEC"/>
      <sheetName val="6. REC REQ NOV-DEC"/>
      <sheetName val="10. TOTAL EXP JAN-DEC"/>
      <sheetName val="11. BUDGET UTILISATION"/>
      <sheetName val="12. ANNUAL REC."/>
      <sheetName val="20. FRAS JAN_JUN"/>
      <sheetName val="21. FRAS JAN_DEC"/>
      <sheetName val="30. FRAS info"/>
      <sheetName val="4. BUDGET SEP-OCT"/>
      <sheetName val="Debtors-Creditors"/>
      <sheetName val="June 2019"/>
      <sheetName val="July 20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46" displayName="Table46" ref="B174:C194" totalsRowShown="0">
  <autoFilter ref="B174:C194" xr:uid="{00000000-0009-0000-0100-000005000000}"/>
  <tableColumns count="2">
    <tableColumn id="1" xr3:uid="{00000000-0010-0000-0000-000001000000}" name="Column" dataDxfId="70"/>
    <tableColumn id="2" xr3:uid="{00000000-0010-0000-0000-000002000000}" name="Instruction" dataDxfId="69"/>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48" displayName="Table48" ref="A11:AS349" totalsRowShown="0">
  <autoFilter ref="A11:AS349" xr:uid="{00000000-0009-0000-0100-000007000000}">
    <filterColumn colId="2">
      <filters blank="1"/>
    </filterColumn>
  </autoFilter>
  <tableColumns count="45">
    <tableColumn id="1" xr3:uid="{00000000-0010-0000-0100-000001000000}" name="Xledger Project Ref#_x000a_(We Effect)" dataDxfId="68">
      <calculatedColumnFormula>IFERROR(IF(Table48[[#This Row],[We Effect Funding SEK]]=0,"",INDEX(#REF!,MATCH(Table48[[#This Row],[Nr.]],#REF!,0),5)),"")</calculatedColumnFormula>
    </tableColumn>
    <tableColumn id="2" xr3:uid="{00000000-0010-0000-0100-000002000000}" name="Nr." dataDxfId="67"/>
    <tableColumn id="3" xr3:uid="{00000000-0010-0000-0100-000003000000}" name="Description"/>
    <tableColumn id="4" xr3:uid="{00000000-0010-0000-0100-000004000000}" name="Subprogram"/>
    <tableColumn id="5" xr3:uid="{00000000-0010-0000-0100-000005000000}" name="We Effect Funding"/>
    <tableColumn id="6" xr3:uid="{00000000-0010-0000-0100-000006000000}" name="We Effect Funding SEK"/>
    <tableColumn id="7" xr3:uid="{00000000-0010-0000-0100-000007000000}" name="Column1" dataDxfId="66"/>
    <tableColumn id="8" xr3:uid="{00000000-0010-0000-0100-000008000000}" name="Needed ToR (mark Yes, otherwise leave blank)" dataDxfId="65"/>
    <tableColumn id="9" xr3:uid="{00000000-0010-0000-0100-000009000000}" name="Column2" dataDxfId="64"/>
    <tableColumn id="10" xr3:uid="{00000000-0010-0000-0100-00000A000000}" name="ROEU Quality Check" dataDxfId="63"/>
    <tableColumn id="11" xr3:uid="{00000000-0010-0000-0100-00000B000000}" name="Column3" dataDxfId="62"/>
    <tableColumn id="12" xr3:uid="{00000000-0010-0000-0100-00000C000000}" name="Increase_x000a_(+)"/>
    <tableColumn id="13" xr3:uid="{00000000-0010-0000-0100-00000D000000}" name="Decrease_x000a_(-)"/>
    <tableColumn id="14" xr3:uid="{00000000-0010-0000-0100-00000E000000}" name="Revised  Budget"/>
    <tableColumn id="15" xr3:uid="{00000000-0010-0000-0100-00000F000000}" name="Revised  Budget SEK"/>
    <tableColumn id="16" xr3:uid="{00000000-0010-0000-0100-000010000000}" name="Column4" dataDxfId="61"/>
    <tableColumn id="17" xr3:uid="{00000000-0010-0000-0100-000011000000}" name="Please describe the changes in the planned output/activity, methodology, the connection to the outcome and the expected results and the reason/justification for reallocation of expenses." dataDxfId="60"/>
    <tableColumn id="18" xr3:uid="{00000000-0010-0000-0100-000012000000}" name="ROEU Quality Check8" dataDxfId="59"/>
    <tableColumn id="19" xr3:uid="{00000000-0010-0000-0100-000013000000}" name="% reallocation" dataDxfId="58">
      <calculatedColumnFormula>IF(OR($AR12="Total Project Costs",$AR12="Heading",$AR12="Subheading",$AR12="Component",$AR12="Output",$AR12="Activity",$AR12="Budget Line"),IF(AND(E12=0,O12=0),"",IF(AND(E12=0,O12&gt;0),100,IF(AND(E12&gt;0,O12=0),100,IF(E12=O12,"",ABS(ROUND((O12-E12)/E12,4)*100))))),"")</calculatedColumnFormula>
    </tableColumn>
    <tableColumn id="20" xr3:uid="{00000000-0010-0000-0100-000014000000}" name="Column5" dataDxfId="57"/>
    <tableColumn id="21" xr3:uid="{00000000-0010-0000-0100-000015000000}" name="Increase_x000a_(+)2"/>
    <tableColumn id="22" xr3:uid="{00000000-0010-0000-0100-000016000000}" name="Decrease_x000a_(-)2"/>
    <tableColumn id="23" xr3:uid="{00000000-0010-0000-0100-000017000000}" name="Revised  Budget2"/>
    <tableColumn id="24" xr3:uid="{00000000-0010-0000-0100-000018000000}" name="Revised  Budget SEK2"/>
    <tableColumn id="25" xr3:uid="{00000000-0010-0000-0100-000019000000}" name="Column6" dataDxfId="56"/>
    <tableColumn id="26" xr3:uid="{00000000-0010-0000-0100-00001A000000}" name="Please describe the changes in the planned output/activity, methodology, the connection to the outcome and the expected results and the reason/justification for reallocation of expenses.15" dataDxfId="55"/>
    <tableColumn id="27" xr3:uid="{00000000-0010-0000-0100-00001B000000}" name="ROEU Quality Check16" dataDxfId="54"/>
    <tableColumn id="28" xr3:uid="{00000000-0010-0000-0100-00001C000000}" name="% of reallocation per budget line vs Total Budget" dataDxfId="53">
      <calculatedColumnFormula>IF(OR($AR12="Total Project Costs",$AR12="Heading",$AR12="Subheading",$AR12="Component",$AR12="Output",$AR12="Activity",$AR12="Budget Line"),IF(AND(O12=0,X12=0),"",IF(AND(O12=0,X12&gt;0),100,IF(AND(O12&gt;0,X12=0),100,IF(O12=X12,"",ABS(ROUND((X12-O12)/O12,4)*100))))),"")</calculatedColumnFormula>
    </tableColumn>
    <tableColumn id="29" xr3:uid="{00000000-0010-0000-0100-00001D000000}" name="Column7" dataDxfId="52"/>
    <tableColumn id="30" xr3:uid="{00000000-0010-0000-0100-00001E000000}" name="Increase_x000a_(+)3"/>
    <tableColumn id="31" xr3:uid="{00000000-0010-0000-0100-00001F000000}" name="Decrease_x000a_(-)3"/>
    <tableColumn id="32" xr3:uid="{00000000-0010-0000-0100-000020000000}" name="Revised  Budget3"/>
    <tableColumn id="33" xr3:uid="{00000000-0010-0000-0100-000021000000}" name="Revised  Budget SEK3"/>
    <tableColumn id="34" xr3:uid="{00000000-0010-0000-0100-000022000000}" name="Column8" dataDxfId="51"/>
    <tableColumn id="35" xr3:uid="{00000000-0010-0000-0100-000023000000}" name="Please describe the changes in the planned output/activity, methodology, the connection to the outcome and the expected results and the reason/justification for reallocation of expenses.23" dataDxfId="50"/>
    <tableColumn id="36" xr3:uid="{00000000-0010-0000-0100-000024000000}" name="ROEU Quality Check24" dataDxfId="49"/>
    <tableColumn id="37" xr3:uid="{00000000-0010-0000-0100-000025000000}" name="% of reallocation per budget line vs Total Budget25" dataDxfId="48">
      <calculatedColumnFormula>IF(OR($AR12="Total Project Costs",$AR12="Heading",$AR12="Subheading",$AR12="Component",$AR12="Output",$AR12="Activity",$AR12="Budget Line"),IF(AND(X12=0,AG12=0),"",IF(AND(X12=0,AG12&gt;0),100,IF(AND(X12&gt;0,AG12=0),100,IF(X12=AG12,"",ABS(ROUND((AG12-X12)/X12,4)*100))))),"")</calculatedColumnFormula>
    </tableColumn>
    <tableColumn id="38" xr3:uid="{00000000-0010-0000-0100-000026000000}" name="Column9" dataDxfId="47"/>
    <tableColumn id="39" xr3:uid="{00000000-0010-0000-0100-000027000000}" name="Total Costs Loc. Curr." dataDxfId="46">
      <calculatedColumnFormula>#REF!</calculatedColumnFormula>
    </tableColumn>
    <tableColumn id="40" xr3:uid="{00000000-0010-0000-0100-000028000000}" name="Remained funds (Loc. Curr.)" dataDxfId="45">
      <calculatedColumnFormula>#REF!</calculatedColumnFormula>
    </tableColumn>
    <tableColumn id="41" xr3:uid="{00000000-0010-0000-0100-000029000000}" name="Total Costs" dataDxfId="44">
      <calculatedColumnFormula>#REF!</calculatedColumnFormula>
    </tableColumn>
    <tableColumn id="42" xr3:uid="{00000000-0010-0000-0100-00002A000000}" name="Remaining funds" dataDxfId="43">
      <calculatedColumnFormula>#REF!</calculatedColumnFormula>
    </tableColumn>
    <tableColumn id="43" xr3:uid="{00000000-0010-0000-0100-00002B000000}" name="Column10" dataDxfId="42">
      <calculatedColumnFormula>LEN(B12)</calculatedColumnFormula>
    </tableColumn>
    <tableColumn id="44" xr3:uid="{00000000-0010-0000-0100-00002C000000}" name="Category" dataDxfId="41"/>
    <tableColumn id="45" xr3:uid="{00000000-0010-0000-0100-00002D000000}" name="Column11" dataDxfId="4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39"/>
  <sheetViews>
    <sheetView topLeftCell="A96" workbookViewId="0"/>
  </sheetViews>
  <sheetFormatPr defaultColWidth="8.625" defaultRowHeight="14.25"/>
  <cols>
    <col min="1" max="1" width="4.875" customWidth="1"/>
    <col min="2" max="2" width="20.625" customWidth="1"/>
    <col min="3" max="3" width="43" customWidth="1"/>
    <col min="4" max="4" width="10.625" customWidth="1"/>
    <col min="5" max="5" width="42.875" customWidth="1"/>
  </cols>
  <sheetData>
    <row r="1" spans="1:7" ht="15.75">
      <c r="A1" s="469" t="s">
        <v>0</v>
      </c>
      <c r="B1" s="470"/>
      <c r="C1" s="470"/>
      <c r="D1" s="470"/>
      <c r="E1" s="470"/>
      <c r="G1" s="471" t="s">
        <v>1</v>
      </c>
    </row>
    <row r="2" spans="1:7">
      <c r="A2" s="470" t="s">
        <v>2</v>
      </c>
      <c r="B2" s="470"/>
      <c r="C2" s="470"/>
      <c r="D2" s="470"/>
      <c r="E2" s="470"/>
    </row>
    <row r="3" spans="1:7" ht="9.9499999999999993" customHeight="1"/>
    <row r="4" spans="1:7" ht="15">
      <c r="A4" s="472" t="s">
        <v>3</v>
      </c>
      <c r="B4" s="473"/>
      <c r="C4" s="474"/>
    </row>
    <row r="5" spans="1:7" ht="9.9499999999999993" customHeight="1"/>
    <row r="6" spans="1:7">
      <c r="A6" t="s">
        <v>4</v>
      </c>
    </row>
    <row r="7" spans="1:7" ht="9.9499999999999993" customHeight="1"/>
    <row r="8" spans="1:7" ht="80.099999999999994" customHeight="1">
      <c r="A8" s="487" t="s">
        <v>5</v>
      </c>
      <c r="B8" s="487"/>
      <c r="C8" s="487"/>
      <c r="D8" s="487"/>
      <c r="E8" s="487"/>
    </row>
    <row r="9" spans="1:7" ht="5.0999999999999996" customHeight="1"/>
    <row r="10" spans="1:7" ht="225.95" customHeight="1">
      <c r="A10" s="474" t="s">
        <v>6</v>
      </c>
      <c r="B10" s="487" t="s">
        <v>7</v>
      </c>
      <c r="C10" s="487"/>
      <c r="D10" s="487"/>
      <c r="E10" s="487"/>
    </row>
    <row r="11" spans="1:7" ht="5.0999999999999996" customHeight="1"/>
    <row r="12" spans="1:7" ht="181.5" customHeight="1">
      <c r="A12" s="474" t="s">
        <v>8</v>
      </c>
      <c r="B12" s="487" t="s">
        <v>9</v>
      </c>
      <c r="C12" s="487"/>
      <c r="D12" s="487"/>
      <c r="E12" s="487"/>
    </row>
    <row r="13" spans="1:7" ht="5.0999999999999996" customHeight="1"/>
    <row r="14" spans="1:7" ht="395.1" customHeight="1">
      <c r="A14" s="474" t="s">
        <v>10</v>
      </c>
      <c r="B14" s="488" t="s">
        <v>11</v>
      </c>
      <c r="C14" s="487"/>
      <c r="D14" s="487"/>
      <c r="E14" s="487"/>
    </row>
    <row r="15" spans="1:7" ht="5.0999999999999996" customHeight="1"/>
    <row r="16" spans="1:7" ht="77.099999999999994" customHeight="1">
      <c r="A16" s="474" t="s">
        <v>12</v>
      </c>
      <c r="B16" s="487" t="s">
        <v>13</v>
      </c>
      <c r="C16" s="487"/>
      <c r="D16" s="487"/>
      <c r="E16" s="487"/>
    </row>
    <row r="17" spans="1:6" ht="78.599999999999994" customHeight="1">
      <c r="A17" s="474" t="s">
        <v>14</v>
      </c>
      <c r="B17" s="487" t="s">
        <v>15</v>
      </c>
      <c r="C17" s="487"/>
      <c r="D17" s="487"/>
      <c r="E17" s="487"/>
    </row>
    <row r="18" spans="1:6" ht="80.099999999999994" customHeight="1">
      <c r="A18" s="474" t="s">
        <v>16</v>
      </c>
      <c r="B18" s="487" t="s">
        <v>17</v>
      </c>
      <c r="C18" s="487"/>
      <c r="D18" s="487"/>
      <c r="E18" s="487"/>
    </row>
    <row r="19" spans="1:6" ht="198" customHeight="1">
      <c r="A19" s="487" t="s">
        <v>18</v>
      </c>
      <c r="B19" s="489"/>
      <c r="C19" s="489"/>
      <c r="D19" s="489"/>
      <c r="E19" s="489"/>
    </row>
    <row r="20" spans="1:6" ht="5.0999999999999996" customHeight="1"/>
    <row r="21" spans="1:6" ht="17.100000000000001" customHeight="1">
      <c r="A21" s="475" t="s">
        <v>19</v>
      </c>
    </row>
    <row r="22" spans="1:6">
      <c r="A22" t="s">
        <v>20</v>
      </c>
    </row>
    <row r="23" spans="1:6" ht="15" customHeight="1"/>
    <row r="24" spans="1:6" ht="15">
      <c r="A24" s="474" t="s">
        <v>21</v>
      </c>
    </row>
    <row r="26" spans="1:6" ht="30" customHeight="1">
      <c r="A26" s="487" t="s">
        <v>22</v>
      </c>
      <c r="B26" s="487"/>
      <c r="C26" s="487"/>
      <c r="D26" s="487"/>
      <c r="E26" s="487"/>
      <c r="F26" s="487"/>
    </row>
    <row r="27" spans="1:6">
      <c r="A27" t="s">
        <v>23</v>
      </c>
    </row>
    <row r="49" spans="1:5" ht="60" customHeight="1">
      <c r="A49" s="490" t="s">
        <v>24</v>
      </c>
      <c r="B49" s="490"/>
      <c r="C49" s="490"/>
      <c r="D49" s="490"/>
      <c r="E49" s="490"/>
    </row>
    <row r="79" spans="1:1">
      <c r="A79" t="s">
        <v>25</v>
      </c>
    </row>
    <row r="107" spans="1:5" ht="48.6" customHeight="1">
      <c r="A107" s="487" t="s">
        <v>26</v>
      </c>
      <c r="B107" s="487"/>
      <c r="C107" s="487"/>
      <c r="D107" s="487"/>
      <c r="E107" s="487"/>
    </row>
    <row r="108" spans="1:5" ht="5.0999999999999996" customHeight="1"/>
    <row r="109" spans="1:5" s="468" customFormat="1" ht="30" customHeight="1">
      <c r="A109" s="487" t="s">
        <v>27</v>
      </c>
      <c r="B109" s="487"/>
      <c r="C109" s="487"/>
      <c r="D109" s="487"/>
      <c r="E109" s="487"/>
    </row>
    <row r="111" spans="1:5" ht="15">
      <c r="A111" s="474" t="s">
        <v>28</v>
      </c>
    </row>
    <row r="113" spans="1:5" ht="49.5" customHeight="1">
      <c r="A113" s="487" t="s">
        <v>29</v>
      </c>
      <c r="B113" s="487"/>
      <c r="C113" s="487"/>
      <c r="D113" s="487"/>
      <c r="E113" s="487"/>
    </row>
    <row r="115" spans="1:5" ht="15">
      <c r="A115" s="472" t="s">
        <v>30</v>
      </c>
      <c r="B115" s="473"/>
    </row>
    <row r="117" spans="1:5" ht="30" customHeight="1">
      <c r="A117" s="487" t="s">
        <v>31</v>
      </c>
      <c r="B117" s="487"/>
      <c r="C117" s="487"/>
      <c r="D117" s="487"/>
      <c r="E117" s="487"/>
    </row>
    <row r="118" spans="1:5" ht="9.9499999999999993" customHeight="1"/>
    <row r="119" spans="1:5" ht="15">
      <c r="A119" s="472" t="s">
        <v>32</v>
      </c>
      <c r="B119" s="473"/>
    </row>
    <row r="120" spans="1:5" ht="9.9499999999999993" customHeight="1"/>
    <row r="121" spans="1:5" ht="105" customHeight="1">
      <c r="A121" s="487" t="s">
        <v>33</v>
      </c>
      <c r="B121" s="487"/>
      <c r="C121" s="487"/>
      <c r="D121" s="487"/>
      <c r="E121" s="487"/>
    </row>
    <row r="122" spans="1:5" ht="5.0999999999999996" customHeight="1"/>
    <row r="123" spans="1:5" ht="30" customHeight="1">
      <c r="A123" s="487" t="s">
        <v>34</v>
      </c>
      <c r="B123" s="487"/>
      <c r="C123" s="487"/>
      <c r="D123" s="487"/>
      <c r="E123" s="487"/>
    </row>
    <row r="124" spans="1:5" ht="5.0999999999999996" customHeight="1"/>
    <row r="125" spans="1:5" ht="35.1" customHeight="1">
      <c r="A125" s="487" t="s">
        <v>35</v>
      </c>
      <c r="B125" s="487"/>
      <c r="C125" s="487"/>
      <c r="D125" s="487"/>
      <c r="E125" s="487"/>
    </row>
    <row r="126" spans="1:5" ht="5.0999999999999996" customHeight="1"/>
    <row r="127" spans="1:5" ht="75" customHeight="1">
      <c r="A127" s="487" t="s">
        <v>36</v>
      </c>
      <c r="B127" s="487"/>
      <c r="C127" s="487"/>
      <c r="D127" s="487"/>
      <c r="E127" s="487"/>
    </row>
    <row r="128" spans="1:5" ht="5.0999999999999996" customHeight="1"/>
    <row r="129" spans="1:5" ht="105" customHeight="1">
      <c r="A129" s="487" t="s">
        <v>37</v>
      </c>
      <c r="B129" s="487"/>
      <c r="C129" s="487"/>
      <c r="D129" s="487"/>
      <c r="E129" s="487"/>
    </row>
    <row r="130" spans="1:5" ht="9.9499999999999993" customHeight="1"/>
    <row r="131" spans="1:5" ht="15">
      <c r="A131" s="472" t="s">
        <v>38</v>
      </c>
      <c r="B131" s="473"/>
    </row>
    <row r="132" spans="1:5" ht="9.9499999999999993" customHeight="1"/>
    <row r="133" spans="1:5" ht="30" customHeight="1">
      <c r="A133" s="487" t="s">
        <v>39</v>
      </c>
      <c r="B133" s="487"/>
      <c r="C133" s="487"/>
      <c r="D133" s="487"/>
      <c r="E133" s="487"/>
    </row>
    <row r="134" spans="1:5" ht="5.0999999999999996" customHeight="1"/>
    <row r="135" spans="1:5" ht="65.099999999999994" customHeight="1">
      <c r="A135" s="487" t="s">
        <v>40</v>
      </c>
      <c r="B135" s="487"/>
      <c r="C135" s="487"/>
      <c r="D135" s="487"/>
      <c r="E135" s="487"/>
    </row>
    <row r="136" spans="1:5" ht="5.0999999999999996" customHeight="1"/>
    <row r="137" spans="1:5" ht="132" customHeight="1">
      <c r="A137" s="491" t="s">
        <v>41</v>
      </c>
      <c r="B137" s="492"/>
      <c r="C137" s="492"/>
      <c r="D137" s="492"/>
      <c r="E137" s="492"/>
    </row>
    <row r="138" spans="1:5" ht="30" customHeight="1">
      <c r="A138" s="487" t="s">
        <v>42</v>
      </c>
      <c r="B138" s="487"/>
      <c r="C138" s="487"/>
      <c r="D138" s="487"/>
      <c r="E138" s="487"/>
    </row>
    <row r="139" spans="1:5" ht="5.0999999999999996" customHeight="1"/>
    <row r="140" spans="1:5" ht="45" customHeight="1">
      <c r="A140" t="s">
        <v>6</v>
      </c>
      <c r="B140" s="487" t="s">
        <v>43</v>
      </c>
      <c r="C140" s="487"/>
      <c r="D140" s="487"/>
      <c r="E140" s="487"/>
    </row>
    <row r="141" spans="1:5" ht="5.0999999999999996" customHeight="1">
      <c r="A141" t="s">
        <v>44</v>
      </c>
    </row>
    <row r="142" spans="1:5">
      <c r="A142" t="s">
        <v>8</v>
      </c>
      <c r="B142" s="487" t="s">
        <v>45</v>
      </c>
      <c r="C142" s="487"/>
      <c r="D142" s="487"/>
      <c r="E142" s="487"/>
    </row>
    <row r="143" spans="1:5" ht="5.0999999999999996" customHeight="1">
      <c r="A143" t="s">
        <v>44</v>
      </c>
    </row>
    <row r="144" spans="1:5" ht="60" customHeight="1">
      <c r="B144" s="487" t="s">
        <v>46</v>
      </c>
      <c r="C144" s="487"/>
      <c r="D144" s="487"/>
      <c r="E144" s="487"/>
    </row>
    <row r="145" spans="1:5" ht="5.0999999999999996" customHeight="1"/>
    <row r="146" spans="1:5" ht="45" customHeight="1">
      <c r="B146" s="487" t="s">
        <v>47</v>
      </c>
      <c r="C146" s="487"/>
      <c r="D146" s="487"/>
      <c r="E146" s="487"/>
    </row>
    <row r="147" spans="1:5" ht="5.0999999999999996" customHeight="1"/>
    <row r="148" spans="1:5" ht="30" customHeight="1">
      <c r="B148" s="487" t="s">
        <v>48</v>
      </c>
      <c r="C148" s="487"/>
      <c r="D148" s="487"/>
      <c r="E148" s="487"/>
    </row>
    <row r="149" spans="1:5" ht="5.0999999999999996" customHeight="1">
      <c r="A149" t="s">
        <v>44</v>
      </c>
    </row>
    <row r="150" spans="1:5">
      <c r="A150" t="s">
        <v>10</v>
      </c>
      <c r="B150" t="s">
        <v>49</v>
      </c>
    </row>
    <row r="151" spans="1:5" ht="5.0999999999999996" customHeight="1">
      <c r="A151" t="s">
        <v>44</v>
      </c>
    </row>
    <row r="152" spans="1:5" ht="30" customHeight="1">
      <c r="A152" t="s">
        <v>12</v>
      </c>
      <c r="B152" s="487" t="s">
        <v>50</v>
      </c>
      <c r="C152" s="487"/>
      <c r="D152" s="487"/>
      <c r="E152" s="487"/>
    </row>
    <row r="153" spans="1:5" ht="5.0999999999999996" customHeight="1">
      <c r="A153" t="s">
        <v>44</v>
      </c>
    </row>
    <row r="154" spans="1:5" ht="60" customHeight="1">
      <c r="A154" t="s">
        <v>14</v>
      </c>
      <c r="B154" s="487" t="s">
        <v>51</v>
      </c>
      <c r="C154" s="487"/>
      <c r="D154" s="487"/>
      <c r="E154" s="487"/>
    </row>
    <row r="155" spans="1:5" ht="5.0999999999999996" customHeight="1">
      <c r="A155" t="s">
        <v>44</v>
      </c>
    </row>
    <row r="156" spans="1:5">
      <c r="A156" t="s">
        <v>16</v>
      </c>
      <c r="B156" t="s">
        <v>49</v>
      </c>
    </row>
    <row r="157" spans="1:5" ht="5.0999999999999996" customHeight="1">
      <c r="A157" t="s">
        <v>44</v>
      </c>
    </row>
    <row r="158" spans="1:5" ht="30" customHeight="1">
      <c r="A158" t="s">
        <v>52</v>
      </c>
      <c r="B158" s="487" t="s">
        <v>53</v>
      </c>
      <c r="C158" s="487"/>
      <c r="D158" s="487"/>
      <c r="E158" s="487"/>
    </row>
    <row r="159" spans="1:5" ht="5.0999999999999996" customHeight="1">
      <c r="A159" t="s">
        <v>44</v>
      </c>
    </row>
    <row r="160" spans="1:5">
      <c r="A160" t="s">
        <v>54</v>
      </c>
      <c r="B160" t="s">
        <v>49</v>
      </c>
    </row>
    <row r="161" spans="1:5" ht="5.0999999999999996" customHeight="1">
      <c r="A161" t="s">
        <v>44</v>
      </c>
    </row>
    <row r="162" spans="1:5" ht="15" customHeight="1">
      <c r="A162" t="s">
        <v>55</v>
      </c>
      <c r="B162" s="493" t="s">
        <v>56</v>
      </c>
      <c r="C162" s="493"/>
      <c r="D162" s="493"/>
      <c r="E162" s="493"/>
    </row>
    <row r="163" spans="1:5" ht="5.0999999999999996" customHeight="1">
      <c r="A163" t="s">
        <v>44</v>
      </c>
    </row>
    <row r="164" spans="1:5" ht="45" customHeight="1">
      <c r="B164" s="487" t="s">
        <v>57</v>
      </c>
      <c r="C164" s="487"/>
      <c r="D164" s="487"/>
      <c r="E164" s="487"/>
    </row>
    <row r="165" spans="1:5" ht="5.0999999999999996" customHeight="1">
      <c r="A165" t="s">
        <v>44</v>
      </c>
    </row>
    <row r="166" spans="1:5" ht="75" customHeight="1">
      <c r="A166" t="s">
        <v>44</v>
      </c>
      <c r="B166" s="487" t="s">
        <v>58</v>
      </c>
      <c r="C166" s="487"/>
      <c r="D166" s="487"/>
      <c r="E166" s="487"/>
    </row>
    <row r="167" spans="1:5" ht="5.0999999999999996" customHeight="1">
      <c r="A167" t="s">
        <v>44</v>
      </c>
    </row>
    <row r="168" spans="1:5" ht="60" customHeight="1">
      <c r="B168" s="487" t="s">
        <v>59</v>
      </c>
      <c r="C168" s="487"/>
      <c r="D168" s="487"/>
      <c r="E168" s="487"/>
    </row>
    <row r="169" spans="1:5" ht="9.9499999999999993" customHeight="1"/>
    <row r="170" spans="1:5" ht="15">
      <c r="A170" s="472" t="s">
        <v>60</v>
      </c>
      <c r="B170" s="473"/>
    </row>
    <row r="171" spans="1:5" ht="9.9499999999999993" customHeight="1"/>
    <row r="172" spans="1:5" ht="90" customHeight="1">
      <c r="A172" s="487" t="s">
        <v>61</v>
      </c>
      <c r="B172" s="487"/>
      <c r="C172" s="487"/>
      <c r="D172" s="476"/>
      <c r="E172" s="476"/>
    </row>
    <row r="173" spans="1:5" ht="5.0999999999999996" customHeight="1"/>
    <row r="174" spans="1:5">
      <c r="B174" s="477" t="s">
        <v>62</v>
      </c>
      <c r="C174" s="477" t="s">
        <v>63</v>
      </c>
    </row>
    <row r="175" spans="1:5" ht="28.5">
      <c r="B175" s="478" t="s">
        <v>64</v>
      </c>
      <c r="C175" s="479" t="s">
        <v>65</v>
      </c>
    </row>
    <row r="176" spans="1:5" ht="28.5">
      <c r="B176" s="478" t="s">
        <v>66</v>
      </c>
      <c r="C176" s="479" t="s">
        <v>67</v>
      </c>
    </row>
    <row r="177" spans="2:7" ht="15" customHeight="1">
      <c r="B177" s="478" t="s">
        <v>68</v>
      </c>
      <c r="C177" s="479" t="s">
        <v>69</v>
      </c>
    </row>
    <row r="178" spans="2:7" ht="28.5">
      <c r="B178" s="478" t="s">
        <v>70</v>
      </c>
      <c r="C178" s="479" t="s">
        <v>71</v>
      </c>
    </row>
    <row r="179" spans="2:7" ht="57">
      <c r="B179" s="478" t="s">
        <v>72</v>
      </c>
      <c r="C179" s="479" t="s">
        <v>73</v>
      </c>
    </row>
    <row r="180" spans="2:7" ht="28.5">
      <c r="B180" s="478" t="s">
        <v>74</v>
      </c>
      <c r="C180" s="479" t="s">
        <v>75</v>
      </c>
    </row>
    <row r="181" spans="2:7" ht="30" customHeight="1">
      <c r="B181" s="478" t="s">
        <v>76</v>
      </c>
      <c r="C181" s="479" t="s">
        <v>77</v>
      </c>
    </row>
    <row r="182" spans="2:7" ht="30">
      <c r="B182" s="478" t="s">
        <v>78</v>
      </c>
      <c r="C182" s="479" t="s">
        <v>79</v>
      </c>
    </row>
    <row r="183" spans="2:7" ht="15">
      <c r="B183" s="478" t="s">
        <v>80</v>
      </c>
      <c r="C183" s="479" t="s">
        <v>81</v>
      </c>
    </row>
    <row r="184" spans="2:7" ht="60" customHeight="1">
      <c r="B184" s="478" t="s">
        <v>82</v>
      </c>
      <c r="C184" s="479" t="s">
        <v>83</v>
      </c>
    </row>
    <row r="185" spans="2:7" ht="90.6" customHeight="1">
      <c r="B185" s="478" t="s">
        <v>84</v>
      </c>
      <c r="C185" s="479" t="s">
        <v>85</v>
      </c>
    </row>
    <row r="186" spans="2:7" ht="57">
      <c r="B186" s="478" t="s">
        <v>86</v>
      </c>
      <c r="C186" s="479" t="s">
        <v>87</v>
      </c>
    </row>
    <row r="187" spans="2:7" ht="75" customHeight="1">
      <c r="B187" s="478" t="s">
        <v>88</v>
      </c>
      <c r="C187" s="479" t="s">
        <v>89</v>
      </c>
    </row>
    <row r="188" spans="2:7" ht="42.75">
      <c r="B188" s="478" t="s">
        <v>90</v>
      </c>
      <c r="C188" s="479" t="s">
        <v>91</v>
      </c>
      <c r="G188" s="477"/>
    </row>
    <row r="189" spans="2:7" ht="42.75">
      <c r="B189" s="478" t="s">
        <v>92</v>
      </c>
      <c r="C189" s="479" t="s">
        <v>93</v>
      </c>
      <c r="G189" s="477"/>
    </row>
    <row r="190" spans="2:7" ht="75" customHeight="1">
      <c r="B190" s="478" t="s">
        <v>94</v>
      </c>
      <c r="C190" s="479" t="s">
        <v>95</v>
      </c>
      <c r="G190" s="477"/>
    </row>
    <row r="191" spans="2:7" ht="60" customHeight="1">
      <c r="B191" s="478" t="s">
        <v>96</v>
      </c>
      <c r="C191" s="479" t="s">
        <v>97</v>
      </c>
      <c r="G191" s="477"/>
    </row>
    <row r="192" spans="2:7" ht="87.95" customHeight="1">
      <c r="B192" s="480" t="s">
        <v>98</v>
      </c>
      <c r="C192" s="481" t="s">
        <v>99</v>
      </c>
      <c r="G192" s="477"/>
    </row>
    <row r="193" spans="1:7" ht="32.1" customHeight="1">
      <c r="B193" s="480" t="s">
        <v>100</v>
      </c>
      <c r="C193" s="481" t="s">
        <v>101</v>
      </c>
      <c r="G193" s="477"/>
    </row>
    <row r="194" spans="1:7" ht="45.95" customHeight="1">
      <c r="B194" s="480" t="s">
        <v>102</v>
      </c>
      <c r="C194" s="481" t="s">
        <v>103</v>
      </c>
      <c r="G194" s="477"/>
    </row>
    <row r="195" spans="1:7" ht="9.9499999999999993" customHeight="1">
      <c r="G195" s="477"/>
    </row>
    <row r="196" spans="1:7" ht="15">
      <c r="A196" s="472" t="s">
        <v>104</v>
      </c>
      <c r="B196" s="473"/>
      <c r="G196" s="477"/>
    </row>
    <row r="197" spans="1:7" ht="9.9499999999999993" customHeight="1">
      <c r="G197" s="477"/>
    </row>
    <row r="198" spans="1:7" ht="45" customHeight="1">
      <c r="A198" s="487" t="s">
        <v>105</v>
      </c>
      <c r="B198" s="487"/>
      <c r="C198" s="487"/>
      <c r="D198" s="487"/>
      <c r="E198" s="487"/>
      <c r="G198" s="477"/>
    </row>
    <row r="199" spans="1:7" ht="9.9499999999999993" customHeight="1">
      <c r="G199" s="477"/>
    </row>
    <row r="200" spans="1:7" ht="15">
      <c r="A200" s="472" t="s">
        <v>106</v>
      </c>
      <c r="B200" s="473"/>
      <c r="G200" s="477"/>
    </row>
    <row r="201" spans="1:7" ht="9.9499999999999993" customHeight="1">
      <c r="G201" s="477"/>
    </row>
    <row r="202" spans="1:7" ht="60" customHeight="1">
      <c r="A202" s="487" t="s">
        <v>107</v>
      </c>
      <c r="B202" s="487"/>
      <c r="C202" s="487"/>
      <c r="D202" s="487"/>
      <c r="E202" s="487"/>
      <c r="G202" s="477"/>
    </row>
    <row r="203" spans="1:7" ht="9.9499999999999993" customHeight="1">
      <c r="G203" s="477"/>
    </row>
    <row r="204" spans="1:7" ht="15">
      <c r="A204" s="472" t="s">
        <v>108</v>
      </c>
      <c r="B204" s="473"/>
      <c r="G204" s="477"/>
    </row>
    <row r="205" spans="1:7" ht="9.9499999999999993" customHeight="1">
      <c r="G205" s="477"/>
    </row>
    <row r="206" spans="1:7" ht="60" customHeight="1">
      <c r="A206" s="487" t="s">
        <v>109</v>
      </c>
      <c r="B206" s="487"/>
      <c r="C206" s="487"/>
      <c r="D206" s="487"/>
      <c r="E206" s="487"/>
      <c r="G206" s="477"/>
    </row>
    <row r="207" spans="1:7">
      <c r="G207" s="477"/>
    </row>
    <row r="208" spans="1:7">
      <c r="G208" s="477"/>
    </row>
    <row r="209" spans="7:7">
      <c r="G209" s="477"/>
    </row>
    <row r="232" spans="1:5" ht="15">
      <c r="A232" s="482" t="s">
        <v>110</v>
      </c>
      <c r="B232" s="483"/>
    </row>
    <row r="233" spans="1:5" ht="8.1" customHeight="1"/>
    <row r="234" spans="1:5" ht="20.100000000000001" customHeight="1">
      <c r="A234" s="492" t="s">
        <v>111</v>
      </c>
      <c r="B234" s="492"/>
      <c r="C234" s="492"/>
      <c r="D234" s="492"/>
      <c r="E234" s="492"/>
    </row>
    <row r="237" spans="1:5" ht="15">
      <c r="A237" s="472" t="s">
        <v>112</v>
      </c>
      <c r="B237" s="473"/>
    </row>
    <row r="239" spans="1:5" ht="120.6" customHeight="1">
      <c r="A239" s="492" t="s">
        <v>113</v>
      </c>
      <c r="B239" s="492"/>
      <c r="C239" s="492"/>
      <c r="D239" s="492"/>
      <c r="E239" s="492"/>
    </row>
  </sheetData>
  <sheetProtection algorithmName="SHA-512" hashValue="64Jyl5U8zejHDt+9keoSzyyOdizqJCXY7VfdJGY8/+S77tPj2v2jfoGOE/zCGxsr09+WQRmsKoEYghO/5KOSbQ==" saltValue="h1kDi/Fci+lvTCFOXfIHlQ==" spinCount="100000" sheet="1" objects="1" scenarios="1"/>
  <mergeCells count="41">
    <mergeCell ref="A239:E239"/>
    <mergeCell ref="A172:C172"/>
    <mergeCell ref="A198:E198"/>
    <mergeCell ref="A202:E202"/>
    <mergeCell ref="A206:E206"/>
    <mergeCell ref="A234:E234"/>
    <mergeCell ref="B158:E158"/>
    <mergeCell ref="B162:E162"/>
    <mergeCell ref="B164:E164"/>
    <mergeCell ref="B166:E166"/>
    <mergeCell ref="B168:E168"/>
    <mergeCell ref="B144:E144"/>
    <mergeCell ref="B146:E146"/>
    <mergeCell ref="B148:E148"/>
    <mergeCell ref="B152:E152"/>
    <mergeCell ref="B154:E154"/>
    <mergeCell ref="A135:E135"/>
    <mergeCell ref="A137:E137"/>
    <mergeCell ref="A138:E138"/>
    <mergeCell ref="B140:E140"/>
    <mergeCell ref="B142:E142"/>
    <mergeCell ref="A123:E123"/>
    <mergeCell ref="A125:E125"/>
    <mergeCell ref="A127:E127"/>
    <mergeCell ref="A129:E129"/>
    <mergeCell ref="A133:E133"/>
    <mergeCell ref="A107:E107"/>
    <mergeCell ref="A109:E109"/>
    <mergeCell ref="A113:E113"/>
    <mergeCell ref="A117:E117"/>
    <mergeCell ref="A121:E121"/>
    <mergeCell ref="B17:E17"/>
    <mergeCell ref="B18:E18"/>
    <mergeCell ref="A19:E19"/>
    <mergeCell ref="A26:F26"/>
    <mergeCell ref="A49:E49"/>
    <mergeCell ref="A8:E8"/>
    <mergeCell ref="B10:E10"/>
    <mergeCell ref="B12:E12"/>
    <mergeCell ref="B14:E14"/>
    <mergeCell ref="B16:E16"/>
  </mergeCells>
  <printOptions horizontalCentered="1"/>
  <pageMargins left="0.511811023622047" right="0.511811023622047" top="0.55118110236220497" bottom="0.55118110236220497" header="0.31496062992126" footer="0.31496062992126"/>
  <pageSetup paperSize="9" orientation="portrait"/>
  <headerFooter>
    <oddFooter>&amp;CPage &amp;P of &amp;N</oddFooter>
  </headerFooter>
  <rowBreaks count="1" manualBreakCount="1">
    <brk id="114" max="16383" man="1"/>
  </rowBreaks>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DQ65"/>
  <sheetViews>
    <sheetView showGridLines="0" tabSelected="1" topLeftCell="A15" zoomScale="80" zoomScaleNormal="80" workbookViewId="0">
      <selection activeCell="B27" sqref="B27"/>
    </sheetView>
  </sheetViews>
  <sheetFormatPr defaultColWidth="9" defaultRowHeight="14.25" outlineLevelCol="1"/>
  <cols>
    <col min="1" max="1" width="19" customWidth="1"/>
    <col min="2" max="2" width="48.875" style="298" customWidth="1"/>
    <col min="3" max="3" width="13" style="298" customWidth="1" outlineLevel="1"/>
    <col min="4" max="4" width="10" style="298" customWidth="1" outlineLevel="1"/>
    <col min="5" max="5" width="7.25" style="298" customWidth="1" outlineLevel="1"/>
    <col min="6" max="6" width="16.25" style="298" customWidth="1"/>
    <col min="7" max="7" width="12.375" style="298" customWidth="1"/>
    <col min="8" max="8" width="14.5" style="299" customWidth="1"/>
    <col min="9" max="11" width="13.5" style="299" customWidth="1"/>
    <col min="12" max="13" width="14.875" style="301" customWidth="1"/>
    <col min="14" max="14" width="48.625" style="301" customWidth="1"/>
    <col min="15" max="16" width="9.75" style="301" customWidth="1"/>
    <col min="17" max="252" width="8" style="301"/>
    <col min="253" max="253" width="49.625" style="301" customWidth="1"/>
    <col min="254" max="254" width="10.125" style="301" customWidth="1"/>
    <col min="255" max="255" width="11.625" style="301" customWidth="1"/>
    <col min="256" max="256" width="12" style="301" customWidth="1"/>
    <col min="257" max="257" width="14.5" style="301" customWidth="1"/>
    <col min="258" max="508" width="8" style="301"/>
    <col min="509" max="509" width="49.625" style="301" customWidth="1"/>
    <col min="510" max="510" width="10.125" style="301" customWidth="1"/>
    <col min="511" max="511" width="11.625" style="301" customWidth="1"/>
    <col min="512" max="512" width="12" style="301" customWidth="1"/>
    <col min="513" max="513" width="14.5" style="301" customWidth="1"/>
    <col min="514" max="764" width="8" style="301"/>
    <col min="765" max="765" width="49.625" style="301" customWidth="1"/>
    <col min="766" max="766" width="10.125" style="301" customWidth="1"/>
    <col min="767" max="767" width="11.625" style="301" customWidth="1"/>
    <col min="768" max="768" width="12" style="301" customWidth="1"/>
    <col min="769" max="769" width="14.5" style="301" customWidth="1"/>
    <col min="770" max="1020" width="8" style="301"/>
    <col min="1021" max="1021" width="49.625" style="301" customWidth="1"/>
    <col min="1022" max="1022" width="10.125" style="301" customWidth="1"/>
    <col min="1023" max="1023" width="11.625" style="301" customWidth="1"/>
    <col min="1024" max="1024" width="12" style="301" customWidth="1"/>
    <col min="1025" max="1025" width="14.5" style="301" customWidth="1"/>
    <col min="1026" max="1276" width="8" style="301"/>
    <col min="1277" max="1277" width="49.625" style="301" customWidth="1"/>
    <col min="1278" max="1278" width="10.125" style="301" customWidth="1"/>
    <col min="1279" max="1279" width="11.625" style="301" customWidth="1"/>
    <col min="1280" max="1280" width="12" style="301" customWidth="1"/>
    <col min="1281" max="1281" width="14.5" style="301" customWidth="1"/>
    <col min="1282" max="1532" width="8" style="301"/>
    <col min="1533" max="1533" width="49.625" style="301" customWidth="1"/>
    <col min="1534" max="1534" width="10.125" style="301" customWidth="1"/>
    <col min="1535" max="1535" width="11.625" style="301" customWidth="1"/>
    <col min="1536" max="1536" width="12" style="301" customWidth="1"/>
    <col min="1537" max="1537" width="14.5" style="301" customWidth="1"/>
    <col min="1538" max="1788" width="8" style="301"/>
    <col min="1789" max="1789" width="49.625" style="301" customWidth="1"/>
    <col min="1790" max="1790" width="10.125" style="301" customWidth="1"/>
    <col min="1791" max="1791" width="11.625" style="301" customWidth="1"/>
    <col min="1792" max="1792" width="12" style="301" customWidth="1"/>
    <col min="1793" max="1793" width="14.5" style="301" customWidth="1"/>
    <col min="1794" max="2044" width="8" style="301"/>
    <col min="2045" max="2045" width="49.625" style="301" customWidth="1"/>
    <col min="2046" max="2046" width="10.125" style="301" customWidth="1"/>
    <col min="2047" max="2047" width="11.625" style="301" customWidth="1"/>
    <col min="2048" max="2048" width="12" style="301" customWidth="1"/>
    <col min="2049" max="2049" width="14.5" style="301" customWidth="1"/>
    <col min="2050" max="2300" width="8" style="301"/>
    <col min="2301" max="2301" width="49.625" style="301" customWidth="1"/>
    <col min="2302" max="2302" width="10.125" style="301" customWidth="1"/>
    <col min="2303" max="2303" width="11.625" style="301" customWidth="1"/>
    <col min="2304" max="2304" width="12" style="301" customWidth="1"/>
    <col min="2305" max="2305" width="14.5" style="301" customWidth="1"/>
    <col min="2306" max="2556" width="8" style="301"/>
    <col min="2557" max="2557" width="49.625" style="301" customWidth="1"/>
    <col min="2558" max="2558" width="10.125" style="301" customWidth="1"/>
    <col min="2559" max="2559" width="11.625" style="301" customWidth="1"/>
    <col min="2560" max="2560" width="12" style="301" customWidth="1"/>
    <col min="2561" max="2561" width="14.5" style="301" customWidth="1"/>
    <col min="2562" max="2812" width="8" style="301"/>
    <col min="2813" max="2813" width="49.625" style="301" customWidth="1"/>
    <col min="2814" max="2814" width="10.125" style="301" customWidth="1"/>
    <col min="2815" max="2815" width="11.625" style="301" customWidth="1"/>
    <col min="2816" max="2816" width="12" style="301" customWidth="1"/>
    <col min="2817" max="2817" width="14.5" style="301" customWidth="1"/>
    <col min="2818" max="3068" width="8" style="301"/>
    <col min="3069" max="3069" width="49.625" style="301" customWidth="1"/>
    <col min="3070" max="3070" width="10.125" style="301" customWidth="1"/>
    <col min="3071" max="3071" width="11.625" style="301" customWidth="1"/>
    <col min="3072" max="3072" width="12" style="301" customWidth="1"/>
    <col min="3073" max="3073" width="14.5" style="301" customWidth="1"/>
    <col min="3074" max="3324" width="8" style="301"/>
    <col min="3325" max="3325" width="49.625" style="301" customWidth="1"/>
    <col min="3326" max="3326" width="10.125" style="301" customWidth="1"/>
    <col min="3327" max="3327" width="11.625" style="301" customWidth="1"/>
    <col min="3328" max="3328" width="12" style="301" customWidth="1"/>
    <col min="3329" max="3329" width="14.5" style="301" customWidth="1"/>
    <col min="3330" max="3580" width="8" style="301"/>
    <col min="3581" max="3581" width="49.625" style="301" customWidth="1"/>
    <col min="3582" max="3582" width="10.125" style="301" customWidth="1"/>
    <col min="3583" max="3583" width="11.625" style="301" customWidth="1"/>
    <col min="3584" max="3584" width="12" style="301" customWidth="1"/>
    <col min="3585" max="3585" width="14.5" style="301" customWidth="1"/>
    <col min="3586" max="3836" width="8" style="301"/>
    <col min="3837" max="3837" width="49.625" style="301" customWidth="1"/>
    <col min="3838" max="3838" width="10.125" style="301" customWidth="1"/>
    <col min="3839" max="3839" width="11.625" style="301" customWidth="1"/>
    <col min="3840" max="3840" width="12" style="301" customWidth="1"/>
    <col min="3841" max="3841" width="14.5" style="301" customWidth="1"/>
    <col min="3842" max="4092" width="8" style="301"/>
    <col min="4093" max="4093" width="49.625" style="301" customWidth="1"/>
    <col min="4094" max="4094" width="10.125" style="301" customWidth="1"/>
    <col min="4095" max="4095" width="11.625" style="301" customWidth="1"/>
    <col min="4096" max="4096" width="12" style="301" customWidth="1"/>
    <col min="4097" max="4097" width="14.5" style="301" customWidth="1"/>
    <col min="4098" max="4348" width="8" style="301"/>
    <col min="4349" max="4349" width="49.625" style="301" customWidth="1"/>
    <col min="4350" max="4350" width="10.125" style="301" customWidth="1"/>
    <col min="4351" max="4351" width="11.625" style="301" customWidth="1"/>
    <col min="4352" max="4352" width="12" style="301" customWidth="1"/>
    <col min="4353" max="4353" width="14.5" style="301" customWidth="1"/>
    <col min="4354" max="4604" width="8" style="301"/>
    <col min="4605" max="4605" width="49.625" style="301" customWidth="1"/>
    <col min="4606" max="4606" width="10.125" style="301" customWidth="1"/>
    <col min="4607" max="4607" width="11.625" style="301" customWidth="1"/>
    <col min="4608" max="4608" width="12" style="301" customWidth="1"/>
    <col min="4609" max="4609" width="14.5" style="301" customWidth="1"/>
    <col min="4610" max="4860" width="8" style="301"/>
    <col min="4861" max="4861" width="49.625" style="301" customWidth="1"/>
    <col min="4862" max="4862" width="10.125" style="301" customWidth="1"/>
    <col min="4863" max="4863" width="11.625" style="301" customWidth="1"/>
    <col min="4864" max="4864" width="12" style="301" customWidth="1"/>
    <col min="4865" max="4865" width="14.5" style="301" customWidth="1"/>
    <col min="4866" max="5116" width="8" style="301"/>
    <col min="5117" max="5117" width="49.625" style="301" customWidth="1"/>
    <col min="5118" max="5118" width="10.125" style="301" customWidth="1"/>
    <col min="5119" max="5119" width="11.625" style="301" customWidth="1"/>
    <col min="5120" max="5120" width="12" style="301" customWidth="1"/>
    <col min="5121" max="5121" width="14.5" style="301" customWidth="1"/>
    <col min="5122" max="5372" width="8" style="301"/>
    <col min="5373" max="5373" width="49.625" style="301" customWidth="1"/>
    <col min="5374" max="5374" width="10.125" style="301" customWidth="1"/>
    <col min="5375" max="5375" width="11.625" style="301" customWidth="1"/>
    <col min="5376" max="5376" width="12" style="301" customWidth="1"/>
    <col min="5377" max="5377" width="14.5" style="301" customWidth="1"/>
    <col min="5378" max="5628" width="8" style="301"/>
    <col min="5629" max="5629" width="49.625" style="301" customWidth="1"/>
    <col min="5630" max="5630" width="10.125" style="301" customWidth="1"/>
    <col min="5631" max="5631" width="11.625" style="301" customWidth="1"/>
    <col min="5632" max="5632" width="12" style="301" customWidth="1"/>
    <col min="5633" max="5633" width="14.5" style="301" customWidth="1"/>
    <col min="5634" max="5884" width="8" style="301"/>
    <col min="5885" max="5885" width="49.625" style="301" customWidth="1"/>
    <col min="5886" max="5886" width="10.125" style="301" customWidth="1"/>
    <col min="5887" max="5887" width="11.625" style="301" customWidth="1"/>
    <col min="5888" max="5888" width="12" style="301" customWidth="1"/>
    <col min="5889" max="5889" width="14.5" style="301" customWidth="1"/>
    <col min="5890" max="6140" width="8" style="301"/>
    <col min="6141" max="6141" width="49.625" style="301" customWidth="1"/>
    <col min="6142" max="6142" width="10.125" style="301" customWidth="1"/>
    <col min="6143" max="6143" width="11.625" style="301" customWidth="1"/>
    <col min="6144" max="6144" width="12" style="301" customWidth="1"/>
    <col min="6145" max="6145" width="14.5" style="301" customWidth="1"/>
    <col min="6146" max="6396" width="8" style="301"/>
    <col min="6397" max="6397" width="49.625" style="301" customWidth="1"/>
    <col min="6398" max="6398" width="10.125" style="301" customWidth="1"/>
    <col min="6399" max="6399" width="11.625" style="301" customWidth="1"/>
    <col min="6400" max="6400" width="12" style="301" customWidth="1"/>
    <col min="6401" max="6401" width="14.5" style="301" customWidth="1"/>
    <col min="6402" max="6652" width="8" style="301"/>
    <col min="6653" max="6653" width="49.625" style="301" customWidth="1"/>
    <col min="6654" max="6654" width="10.125" style="301" customWidth="1"/>
    <col min="6655" max="6655" width="11.625" style="301" customWidth="1"/>
    <col min="6656" max="6656" width="12" style="301" customWidth="1"/>
    <col min="6657" max="6657" width="14.5" style="301" customWidth="1"/>
    <col min="6658" max="6908" width="8" style="301"/>
    <col min="6909" max="6909" width="49.625" style="301" customWidth="1"/>
    <col min="6910" max="6910" width="10.125" style="301" customWidth="1"/>
    <col min="6911" max="6911" width="11.625" style="301" customWidth="1"/>
    <col min="6912" max="6912" width="12" style="301" customWidth="1"/>
    <col min="6913" max="6913" width="14.5" style="301" customWidth="1"/>
    <col min="6914" max="7164" width="8" style="301"/>
    <col min="7165" max="7165" width="49.625" style="301" customWidth="1"/>
    <col min="7166" max="7166" width="10.125" style="301" customWidth="1"/>
    <col min="7167" max="7167" width="11.625" style="301" customWidth="1"/>
    <col min="7168" max="7168" width="12" style="301" customWidth="1"/>
    <col min="7169" max="7169" width="14.5" style="301" customWidth="1"/>
    <col min="7170" max="7420" width="8" style="301"/>
    <col min="7421" max="7421" width="49.625" style="301" customWidth="1"/>
    <col min="7422" max="7422" width="10.125" style="301" customWidth="1"/>
    <col min="7423" max="7423" width="11.625" style="301" customWidth="1"/>
    <col min="7424" max="7424" width="12" style="301" customWidth="1"/>
    <col min="7425" max="7425" width="14.5" style="301" customWidth="1"/>
    <col min="7426" max="7676" width="8" style="301"/>
    <col min="7677" max="7677" width="49.625" style="301" customWidth="1"/>
    <col min="7678" max="7678" width="10.125" style="301" customWidth="1"/>
    <col min="7679" max="7679" width="11.625" style="301" customWidth="1"/>
    <col min="7680" max="7680" width="12" style="301" customWidth="1"/>
    <col min="7681" max="7681" width="14.5" style="301" customWidth="1"/>
    <col min="7682" max="7932" width="8" style="301"/>
    <col min="7933" max="7933" width="49.625" style="301" customWidth="1"/>
    <col min="7934" max="7934" width="10.125" style="301" customWidth="1"/>
    <col min="7935" max="7935" width="11.625" style="301" customWidth="1"/>
    <col min="7936" max="7936" width="12" style="301" customWidth="1"/>
    <col min="7937" max="7937" width="14.5" style="301" customWidth="1"/>
    <col min="7938" max="8188" width="8" style="301"/>
    <col min="8189" max="8189" width="49.625" style="301" customWidth="1"/>
    <col min="8190" max="8190" width="10.125" style="301" customWidth="1"/>
    <col min="8191" max="8191" width="11.625" style="301" customWidth="1"/>
    <col min="8192" max="8192" width="12" style="301" customWidth="1"/>
    <col min="8193" max="8193" width="14.5" style="301" customWidth="1"/>
    <col min="8194" max="8444" width="8" style="301"/>
    <col min="8445" max="8445" width="49.625" style="301" customWidth="1"/>
    <col min="8446" max="8446" width="10.125" style="301" customWidth="1"/>
    <col min="8447" max="8447" width="11.625" style="301" customWidth="1"/>
    <col min="8448" max="8448" width="12" style="301" customWidth="1"/>
    <col min="8449" max="8449" width="14.5" style="301" customWidth="1"/>
    <col min="8450" max="8700" width="8" style="301"/>
    <col min="8701" max="8701" width="49.625" style="301" customWidth="1"/>
    <col min="8702" max="8702" width="10.125" style="301" customWidth="1"/>
    <col min="8703" max="8703" width="11.625" style="301" customWidth="1"/>
    <col min="8704" max="8704" width="12" style="301" customWidth="1"/>
    <col min="8705" max="8705" width="14.5" style="301" customWidth="1"/>
    <col min="8706" max="8956" width="8" style="301"/>
    <col min="8957" max="8957" width="49.625" style="301" customWidth="1"/>
    <col min="8958" max="8958" width="10.125" style="301" customWidth="1"/>
    <col min="8959" max="8959" width="11.625" style="301" customWidth="1"/>
    <col min="8960" max="8960" width="12" style="301" customWidth="1"/>
    <col min="8961" max="8961" width="14.5" style="301" customWidth="1"/>
    <col min="8962" max="9212" width="8" style="301"/>
    <col min="9213" max="9213" width="49.625" style="301" customWidth="1"/>
    <col min="9214" max="9214" width="10.125" style="301" customWidth="1"/>
    <col min="9215" max="9215" width="11.625" style="301" customWidth="1"/>
    <col min="9216" max="9216" width="12" style="301" customWidth="1"/>
    <col min="9217" max="9217" width="14.5" style="301" customWidth="1"/>
    <col min="9218" max="9468" width="8" style="301"/>
    <col min="9469" max="9469" width="49.625" style="301" customWidth="1"/>
    <col min="9470" max="9470" width="10.125" style="301" customWidth="1"/>
    <col min="9471" max="9471" width="11.625" style="301" customWidth="1"/>
    <col min="9472" max="9472" width="12" style="301" customWidth="1"/>
    <col min="9473" max="9473" width="14.5" style="301" customWidth="1"/>
    <col min="9474" max="9724" width="8" style="301"/>
    <col min="9725" max="9725" width="49.625" style="301" customWidth="1"/>
    <col min="9726" max="9726" width="10.125" style="301" customWidth="1"/>
    <col min="9727" max="9727" width="11.625" style="301" customWidth="1"/>
    <col min="9728" max="9728" width="12" style="301" customWidth="1"/>
    <col min="9729" max="9729" width="14.5" style="301" customWidth="1"/>
    <col min="9730" max="9980" width="8" style="301"/>
    <col min="9981" max="9981" width="49.625" style="301" customWidth="1"/>
    <col min="9982" max="9982" width="10.125" style="301" customWidth="1"/>
    <col min="9983" max="9983" width="11.625" style="301" customWidth="1"/>
    <col min="9984" max="9984" width="12" style="301" customWidth="1"/>
    <col min="9985" max="9985" width="14.5" style="301" customWidth="1"/>
    <col min="9986" max="10236" width="8" style="301"/>
    <col min="10237" max="10237" width="49.625" style="301" customWidth="1"/>
    <col min="10238" max="10238" width="10.125" style="301" customWidth="1"/>
    <col min="10239" max="10239" width="11.625" style="301" customWidth="1"/>
    <col min="10240" max="10240" width="12" style="301" customWidth="1"/>
    <col min="10241" max="10241" width="14.5" style="301" customWidth="1"/>
    <col min="10242" max="10492" width="8" style="301"/>
    <col min="10493" max="10493" width="49.625" style="301" customWidth="1"/>
    <col min="10494" max="10494" width="10.125" style="301" customWidth="1"/>
    <col min="10495" max="10495" width="11.625" style="301" customWidth="1"/>
    <col min="10496" max="10496" width="12" style="301" customWidth="1"/>
    <col min="10497" max="10497" width="14.5" style="301" customWidth="1"/>
    <col min="10498" max="10748" width="8" style="301"/>
    <col min="10749" max="10749" width="49.625" style="301" customWidth="1"/>
    <col min="10750" max="10750" width="10.125" style="301" customWidth="1"/>
    <col min="10751" max="10751" width="11.625" style="301" customWidth="1"/>
    <col min="10752" max="10752" width="12" style="301" customWidth="1"/>
    <col min="10753" max="10753" width="14.5" style="301" customWidth="1"/>
    <col min="10754" max="11004" width="8" style="301"/>
    <col min="11005" max="11005" width="49.625" style="301" customWidth="1"/>
    <col min="11006" max="11006" width="10.125" style="301" customWidth="1"/>
    <col min="11007" max="11007" width="11.625" style="301" customWidth="1"/>
    <col min="11008" max="11008" width="12" style="301" customWidth="1"/>
    <col min="11009" max="11009" width="14.5" style="301" customWidth="1"/>
    <col min="11010" max="11260" width="8" style="301"/>
    <col min="11261" max="11261" width="49.625" style="301" customWidth="1"/>
    <col min="11262" max="11262" width="10.125" style="301" customWidth="1"/>
    <col min="11263" max="11263" width="11.625" style="301" customWidth="1"/>
    <col min="11264" max="11264" width="12" style="301" customWidth="1"/>
    <col min="11265" max="11265" width="14.5" style="301" customWidth="1"/>
    <col min="11266" max="11516" width="8" style="301"/>
    <col min="11517" max="11517" width="49.625" style="301" customWidth="1"/>
    <col min="11518" max="11518" width="10.125" style="301" customWidth="1"/>
    <col min="11519" max="11519" width="11.625" style="301" customWidth="1"/>
    <col min="11520" max="11520" width="12" style="301" customWidth="1"/>
    <col min="11521" max="11521" width="14.5" style="301" customWidth="1"/>
    <col min="11522" max="11772" width="8" style="301"/>
    <col min="11773" max="11773" width="49.625" style="301" customWidth="1"/>
    <col min="11774" max="11774" width="10.125" style="301" customWidth="1"/>
    <col min="11775" max="11775" width="11.625" style="301" customWidth="1"/>
    <col min="11776" max="11776" width="12" style="301" customWidth="1"/>
    <col min="11777" max="11777" width="14.5" style="301" customWidth="1"/>
    <col min="11778" max="12028" width="8" style="301"/>
    <col min="12029" max="12029" width="49.625" style="301" customWidth="1"/>
    <col min="12030" max="12030" width="10.125" style="301" customWidth="1"/>
    <col min="12031" max="12031" width="11.625" style="301" customWidth="1"/>
    <col min="12032" max="12032" width="12" style="301" customWidth="1"/>
    <col min="12033" max="12033" width="14.5" style="301" customWidth="1"/>
    <col min="12034" max="12284" width="8" style="301"/>
    <col min="12285" max="12285" width="49.625" style="301" customWidth="1"/>
    <col min="12286" max="12286" width="10.125" style="301" customWidth="1"/>
    <col min="12287" max="12287" width="11.625" style="301" customWidth="1"/>
    <col min="12288" max="12288" width="12" style="301" customWidth="1"/>
    <col min="12289" max="12289" width="14.5" style="301" customWidth="1"/>
    <col min="12290" max="12540" width="8" style="301"/>
    <col min="12541" max="12541" width="49.625" style="301" customWidth="1"/>
    <col min="12542" max="12542" width="10.125" style="301" customWidth="1"/>
    <col min="12543" max="12543" width="11.625" style="301" customWidth="1"/>
    <col min="12544" max="12544" width="12" style="301" customWidth="1"/>
    <col min="12545" max="12545" width="14.5" style="301" customWidth="1"/>
    <col min="12546" max="12796" width="8" style="301"/>
    <col min="12797" max="12797" width="49.625" style="301" customWidth="1"/>
    <col min="12798" max="12798" width="10.125" style="301" customWidth="1"/>
    <col min="12799" max="12799" width="11.625" style="301" customWidth="1"/>
    <col min="12800" max="12800" width="12" style="301" customWidth="1"/>
    <col min="12801" max="12801" width="14.5" style="301" customWidth="1"/>
    <col min="12802" max="13052" width="8" style="301"/>
    <col min="13053" max="13053" width="49.625" style="301" customWidth="1"/>
    <col min="13054" max="13054" width="10.125" style="301" customWidth="1"/>
    <col min="13055" max="13055" width="11.625" style="301" customWidth="1"/>
    <col min="13056" max="13056" width="12" style="301" customWidth="1"/>
    <col min="13057" max="13057" width="14.5" style="301" customWidth="1"/>
    <col min="13058" max="13308" width="8" style="301"/>
    <col min="13309" max="13309" width="49.625" style="301" customWidth="1"/>
    <col min="13310" max="13310" width="10.125" style="301" customWidth="1"/>
    <col min="13311" max="13311" width="11.625" style="301" customWidth="1"/>
    <col min="13312" max="13312" width="12" style="301" customWidth="1"/>
    <col min="13313" max="13313" width="14.5" style="301" customWidth="1"/>
    <col min="13314" max="13564" width="8" style="301"/>
    <col min="13565" max="13565" width="49.625" style="301" customWidth="1"/>
    <col min="13566" max="13566" width="10.125" style="301" customWidth="1"/>
    <col min="13567" max="13567" width="11.625" style="301" customWidth="1"/>
    <col min="13568" max="13568" width="12" style="301" customWidth="1"/>
    <col min="13569" max="13569" width="14.5" style="301" customWidth="1"/>
    <col min="13570" max="13820" width="8" style="301"/>
    <col min="13821" max="13821" width="49.625" style="301" customWidth="1"/>
    <col min="13822" max="13822" width="10.125" style="301" customWidth="1"/>
    <col min="13823" max="13823" width="11.625" style="301" customWidth="1"/>
    <col min="13824" max="13824" width="12" style="301" customWidth="1"/>
    <col min="13825" max="13825" width="14.5" style="301" customWidth="1"/>
    <col min="13826" max="14076" width="8" style="301"/>
    <col min="14077" max="14077" width="49.625" style="301" customWidth="1"/>
    <col min="14078" max="14078" width="10.125" style="301" customWidth="1"/>
    <col min="14079" max="14079" width="11.625" style="301" customWidth="1"/>
    <col min="14080" max="14080" width="12" style="301" customWidth="1"/>
    <col min="14081" max="14081" width="14.5" style="301" customWidth="1"/>
    <col min="14082" max="14332" width="8" style="301"/>
    <col min="14333" max="14333" width="49.625" style="301" customWidth="1"/>
    <col min="14334" max="14334" width="10.125" style="301" customWidth="1"/>
    <col min="14335" max="14335" width="11.625" style="301" customWidth="1"/>
    <col min="14336" max="14336" width="12" style="301" customWidth="1"/>
    <col min="14337" max="14337" width="14.5" style="301" customWidth="1"/>
    <col min="14338" max="14588" width="8" style="301"/>
    <col min="14589" max="14589" width="49.625" style="301" customWidth="1"/>
    <col min="14590" max="14590" width="10.125" style="301" customWidth="1"/>
    <col min="14591" max="14591" width="11.625" style="301" customWidth="1"/>
    <col min="14592" max="14592" width="12" style="301" customWidth="1"/>
    <col min="14593" max="14593" width="14.5" style="301" customWidth="1"/>
    <col min="14594" max="14844" width="8" style="301"/>
    <col min="14845" max="14845" width="49.625" style="301" customWidth="1"/>
    <col min="14846" max="14846" width="10.125" style="301" customWidth="1"/>
    <col min="14847" max="14847" width="11.625" style="301" customWidth="1"/>
    <col min="14848" max="14848" width="12" style="301" customWidth="1"/>
    <col min="14849" max="14849" width="14.5" style="301" customWidth="1"/>
    <col min="14850" max="15100" width="8" style="301"/>
    <col min="15101" max="15101" width="49.625" style="301" customWidth="1"/>
    <col min="15102" max="15102" width="10.125" style="301" customWidth="1"/>
    <col min="15103" max="15103" width="11.625" style="301" customWidth="1"/>
    <col min="15104" max="15104" width="12" style="301" customWidth="1"/>
    <col min="15105" max="15105" width="14.5" style="301" customWidth="1"/>
    <col min="15106" max="15356" width="8" style="301"/>
    <col min="15357" max="15357" width="49.625" style="301" customWidth="1"/>
    <col min="15358" max="15358" width="10.125" style="301" customWidth="1"/>
    <col min="15359" max="15359" width="11.625" style="301" customWidth="1"/>
    <col min="15360" max="15360" width="12" style="301" customWidth="1"/>
    <col min="15361" max="15361" width="14.5" style="301" customWidth="1"/>
    <col min="15362" max="15612" width="8" style="301"/>
    <col min="15613" max="15613" width="49.625" style="301" customWidth="1"/>
    <col min="15614" max="15614" width="10.125" style="301" customWidth="1"/>
    <col min="15615" max="15615" width="11.625" style="301" customWidth="1"/>
    <col min="15616" max="15616" width="12" style="301" customWidth="1"/>
    <col min="15617" max="15617" width="14.5" style="301" customWidth="1"/>
    <col min="15618" max="15868" width="8" style="301"/>
    <col min="15869" max="15869" width="49.625" style="301" customWidth="1"/>
    <col min="15870" max="15870" width="10.125" style="301" customWidth="1"/>
    <col min="15871" max="15871" width="11.625" style="301" customWidth="1"/>
    <col min="15872" max="15872" width="12" style="301" customWidth="1"/>
    <col min="15873" max="15873" width="14.5" style="301" customWidth="1"/>
    <col min="15874" max="16124" width="8" style="301"/>
    <col min="16125" max="16125" width="49.625" style="301" customWidth="1"/>
    <col min="16126" max="16126" width="10.125" style="301" customWidth="1"/>
    <col min="16127" max="16127" width="11.625" style="301" customWidth="1"/>
    <col min="16128" max="16128" width="12" style="301" customWidth="1"/>
    <col min="16129" max="16129" width="14.5" style="301" customWidth="1"/>
    <col min="16130" max="16345" width="8.625" style="301"/>
  </cols>
  <sheetData>
    <row r="1" spans="1:14" ht="16.5">
      <c r="B1" s="405"/>
      <c r="C1" s="303"/>
      <c r="D1" s="303"/>
      <c r="E1" s="303"/>
      <c r="F1" s="406">
        <v>45778</v>
      </c>
      <c r="G1" s="406">
        <v>45869</v>
      </c>
      <c r="H1" s="303"/>
      <c r="I1" s="303"/>
      <c r="J1" s="303"/>
      <c r="K1" s="303"/>
      <c r="L1" s="303"/>
      <c r="M1" s="303"/>
      <c r="N1" s="303"/>
    </row>
    <row r="2" spans="1:14">
      <c r="C2" s="303"/>
      <c r="D2" s="303"/>
      <c r="E2" s="303"/>
      <c r="F2" s="407" t="s">
        <v>114</v>
      </c>
      <c r="G2" s="407" t="s">
        <v>115</v>
      </c>
      <c r="H2" s="303"/>
      <c r="I2" s="303"/>
      <c r="J2" s="303"/>
      <c r="K2" s="303"/>
      <c r="L2" s="303"/>
      <c r="M2" s="303"/>
      <c r="N2" s="303"/>
    </row>
    <row r="3" spans="1:14" ht="38.25">
      <c r="A3" s="408" t="s">
        <v>116</v>
      </c>
      <c r="B3" s="409"/>
      <c r="C3" s="484" t="s">
        <v>125</v>
      </c>
      <c r="D3" s="299"/>
      <c r="F3" s="412">
        <f>1/0.192047</f>
        <v>5.2070586887584804</v>
      </c>
      <c r="G3" s="299"/>
      <c r="H3" s="303"/>
      <c r="I3" s="303"/>
      <c r="J3" s="303"/>
      <c r="K3" s="303"/>
      <c r="L3" s="303"/>
      <c r="M3" s="303"/>
      <c r="N3" s="303"/>
    </row>
    <row r="4" spans="1:14">
      <c r="A4" s="408" t="s">
        <v>117</v>
      </c>
      <c r="B4" s="410"/>
      <c r="C4" s="299"/>
      <c r="D4" s="299"/>
      <c r="E4" s="299"/>
      <c r="F4" s="299"/>
      <c r="G4" s="299"/>
    </row>
    <row r="5" spans="1:14" ht="38.25">
      <c r="A5" s="408" t="s">
        <v>118</v>
      </c>
      <c r="B5" s="411" t="s">
        <v>119</v>
      </c>
      <c r="G5" s="299"/>
    </row>
    <row r="6" spans="1:14">
      <c r="A6" s="408" t="s">
        <v>120</v>
      </c>
      <c r="B6" s="409" t="s">
        <v>121</v>
      </c>
      <c r="C6" s="299"/>
      <c r="D6" s="299"/>
      <c r="E6" s="299"/>
      <c r="F6" s="299"/>
      <c r="G6" s="299"/>
      <c r="I6" s="456"/>
      <c r="J6" s="456"/>
      <c r="K6" s="456"/>
    </row>
    <row r="7" spans="1:14">
      <c r="A7" s="408" t="s">
        <v>122</v>
      </c>
      <c r="B7" s="410"/>
      <c r="C7" s="299"/>
      <c r="D7" s="299"/>
      <c r="E7" s="299"/>
      <c r="F7" s="299"/>
      <c r="G7" s="299"/>
      <c r="H7" s="298"/>
      <c r="I7" s="298"/>
      <c r="J7" s="298"/>
      <c r="K7" s="298"/>
    </row>
    <row r="8" spans="1:14">
      <c r="A8" s="408" t="s">
        <v>123</v>
      </c>
      <c r="B8" s="409" t="s">
        <v>124</v>
      </c>
      <c r="G8" s="299"/>
      <c r="H8" s="298"/>
      <c r="I8" s="298"/>
      <c r="J8" s="298"/>
      <c r="K8" s="298"/>
    </row>
    <row r="9" spans="1:14" ht="52.5" customHeight="1">
      <c r="A9" s="408" t="s">
        <v>126</v>
      </c>
      <c r="B9" s="311"/>
      <c r="C9" s="494" t="s">
        <v>764</v>
      </c>
      <c r="D9" s="495"/>
      <c r="E9" s="495"/>
      <c r="F9" s="495"/>
      <c r="G9" s="495"/>
      <c r="H9" s="298"/>
      <c r="I9" s="298"/>
      <c r="J9" s="298"/>
      <c r="K9" s="298"/>
    </row>
    <row r="10" spans="1:14" ht="25.5">
      <c r="A10" s="408" t="s">
        <v>127</v>
      </c>
      <c r="B10" s="311">
        <f>I46</f>
        <v>0</v>
      </c>
      <c r="E10" s="299"/>
      <c r="F10" s="413"/>
    </row>
    <row r="11" spans="1:14" ht="25.5">
      <c r="A11" s="408" t="s">
        <v>128</v>
      </c>
      <c r="B11" s="311">
        <f>K46</f>
        <v>0</v>
      </c>
    </row>
    <row r="12" spans="1:14" ht="25.5">
      <c r="A12" s="414" t="s">
        <v>129</v>
      </c>
      <c r="B12" s="415">
        <f>M46</f>
        <v>0</v>
      </c>
    </row>
    <row r="13" spans="1:14">
      <c r="A13" s="408" t="s">
        <v>130</v>
      </c>
      <c r="B13" s="311">
        <f>B11+B10+B12</f>
        <v>0</v>
      </c>
      <c r="C13" s="312"/>
      <c r="D13" s="312"/>
      <c r="E13" s="312"/>
      <c r="F13" s="312"/>
      <c r="G13" s="312"/>
    </row>
    <row r="14" spans="1:14">
      <c r="B14" s="416"/>
    </row>
    <row r="15" spans="1:14" ht="51">
      <c r="A15" s="417" t="s">
        <v>131</v>
      </c>
      <c r="B15" s="418" t="s">
        <v>132</v>
      </c>
      <c r="C15" s="419" t="s">
        <v>133</v>
      </c>
      <c r="D15" s="419" t="s">
        <v>134</v>
      </c>
      <c r="E15" s="419" t="s">
        <v>135</v>
      </c>
      <c r="F15" s="419" t="s">
        <v>136</v>
      </c>
      <c r="G15" s="419" t="s">
        <v>137</v>
      </c>
      <c r="H15" s="485" t="s">
        <v>765</v>
      </c>
      <c r="I15" s="486" t="s">
        <v>766</v>
      </c>
      <c r="J15" s="457" t="s">
        <v>138</v>
      </c>
      <c r="K15" s="419" t="s">
        <v>139</v>
      </c>
      <c r="L15" s="419" t="s">
        <v>140</v>
      </c>
      <c r="M15" s="419" t="s">
        <v>141</v>
      </c>
      <c r="N15" s="419" t="s">
        <v>142</v>
      </c>
    </row>
    <row r="16" spans="1:14" ht="51">
      <c r="A16" s="420">
        <v>4.3</v>
      </c>
      <c r="B16" s="335" t="s">
        <v>143</v>
      </c>
      <c r="C16" s="421"/>
      <c r="D16" s="422"/>
      <c r="E16" s="421"/>
      <c r="F16" s="423">
        <f t="shared" ref="F16:K16" si="0">F17</f>
        <v>0</v>
      </c>
      <c r="G16" s="423">
        <f t="shared" si="0"/>
        <v>0</v>
      </c>
      <c r="H16" s="423">
        <f t="shared" si="0"/>
        <v>0</v>
      </c>
      <c r="I16" s="423">
        <f t="shared" si="0"/>
        <v>0</v>
      </c>
      <c r="J16" s="458">
        <f t="shared" si="0"/>
        <v>0</v>
      </c>
      <c r="K16" s="423">
        <f t="shared" si="0"/>
        <v>0</v>
      </c>
      <c r="L16" s="423">
        <f>L17</f>
        <v>0</v>
      </c>
      <c r="M16" s="423">
        <f>M17</f>
        <v>0</v>
      </c>
      <c r="N16" s="459"/>
    </row>
    <row r="17" spans="1:17" ht="25.5">
      <c r="A17" s="424" t="s">
        <v>144</v>
      </c>
      <c r="B17" s="337" t="s">
        <v>145</v>
      </c>
      <c r="C17" s="423"/>
      <c r="D17" s="422"/>
      <c r="E17" s="423"/>
      <c r="F17" s="423">
        <f t="shared" ref="F17:K17" si="1">F18</f>
        <v>0</v>
      </c>
      <c r="G17" s="423">
        <f t="shared" si="1"/>
        <v>0</v>
      </c>
      <c r="H17" s="423">
        <f t="shared" si="1"/>
        <v>0</v>
      </c>
      <c r="I17" s="423">
        <f t="shared" si="1"/>
        <v>0</v>
      </c>
      <c r="J17" s="458">
        <f t="shared" si="1"/>
        <v>0</v>
      </c>
      <c r="K17" s="423">
        <f t="shared" si="1"/>
        <v>0</v>
      </c>
      <c r="L17" s="423">
        <f>L18</f>
        <v>0</v>
      </c>
      <c r="M17" s="423">
        <f>M18</f>
        <v>0</v>
      </c>
      <c r="N17" s="459"/>
    </row>
    <row r="18" spans="1:17">
      <c r="A18" s="425" t="s">
        <v>146</v>
      </c>
      <c r="B18" s="426" t="str">
        <f>"Intervention: "&amp;B7</f>
        <v>Intervention:</v>
      </c>
      <c r="C18" s="427"/>
      <c r="D18" s="427"/>
      <c r="E18" s="427"/>
      <c r="F18" s="427">
        <f t="shared" ref="F18:K18" si="2">SUM(F19,F30,F33,F35,F37,F39,F43)</f>
        <v>0</v>
      </c>
      <c r="G18" s="427">
        <f t="shared" si="2"/>
        <v>0</v>
      </c>
      <c r="H18" s="427">
        <f t="shared" si="2"/>
        <v>0</v>
      </c>
      <c r="I18" s="427">
        <f t="shared" si="2"/>
        <v>0</v>
      </c>
      <c r="J18" s="435">
        <f t="shared" si="2"/>
        <v>0</v>
      </c>
      <c r="K18" s="427">
        <f t="shared" si="2"/>
        <v>0</v>
      </c>
      <c r="L18" s="427">
        <f>SUM(L19,L30,L33,L35,L37,L39,L43)</f>
        <v>0</v>
      </c>
      <c r="M18" s="427">
        <f>SUM(M19,M30,M33,M35,M37,M39,M43)</f>
        <v>0</v>
      </c>
      <c r="N18" s="427"/>
      <c r="P18" s="460"/>
      <c r="Q18" s="460"/>
    </row>
    <row r="19" spans="1:17">
      <c r="A19" s="428" t="s">
        <v>147</v>
      </c>
      <c r="B19" s="369" t="s">
        <v>148</v>
      </c>
      <c r="C19" s="427"/>
      <c r="D19" s="429"/>
      <c r="E19" s="427"/>
      <c r="F19" s="427">
        <f t="shared" ref="F19:K19" si="3">SUM(F20:F29)</f>
        <v>0</v>
      </c>
      <c r="G19" s="427">
        <f t="shared" si="3"/>
        <v>0</v>
      </c>
      <c r="H19" s="427">
        <f t="shared" si="3"/>
        <v>0</v>
      </c>
      <c r="I19" s="427">
        <f t="shared" si="3"/>
        <v>0</v>
      </c>
      <c r="J19" s="435">
        <f t="shared" si="3"/>
        <v>0</v>
      </c>
      <c r="K19" s="427">
        <f t="shared" si="3"/>
        <v>0</v>
      </c>
      <c r="L19" s="427">
        <f>SUM(L20:L29)</f>
        <v>0</v>
      </c>
      <c r="M19" s="427">
        <f>SUM(M20:M29)</f>
        <v>0</v>
      </c>
      <c r="N19" s="427"/>
      <c r="P19" s="461"/>
      <c r="Q19" s="461"/>
    </row>
    <row r="20" spans="1:17">
      <c r="A20" s="430"/>
      <c r="B20" s="431" t="s">
        <v>149</v>
      </c>
      <c r="C20" s="432" t="s">
        <v>150</v>
      </c>
      <c r="D20" s="432"/>
      <c r="E20" s="432"/>
      <c r="F20" s="433">
        <f>E20*D20</f>
        <v>0</v>
      </c>
      <c r="G20" s="433">
        <f t="shared" ref="G20:G29" si="4">F20/$F$3</f>
        <v>0</v>
      </c>
      <c r="H20" s="434">
        <v>0</v>
      </c>
      <c r="I20" s="434">
        <f t="shared" ref="I20:I29" si="5">H20/$F$3</f>
        <v>0</v>
      </c>
      <c r="J20" s="434">
        <v>0</v>
      </c>
      <c r="K20" s="434">
        <f t="shared" ref="K20:K29" si="6">J20/$F$3</f>
        <v>0</v>
      </c>
      <c r="L20" s="434">
        <v>0</v>
      </c>
      <c r="M20" s="434">
        <f t="shared" ref="M20:M29" si="7">L20/$F$3</f>
        <v>0</v>
      </c>
      <c r="N20" s="462"/>
      <c r="P20" s="358"/>
      <c r="Q20" s="358"/>
    </row>
    <row r="21" spans="1:17">
      <c r="A21" s="430"/>
      <c r="B21" s="431" t="s">
        <v>149</v>
      </c>
      <c r="C21" s="432" t="s">
        <v>150</v>
      </c>
      <c r="D21" s="432"/>
      <c r="E21" s="432"/>
      <c r="F21" s="433">
        <f t="shared" ref="F21:F29" si="8">E21*D21</f>
        <v>0</v>
      </c>
      <c r="G21" s="433">
        <f t="shared" si="4"/>
        <v>0</v>
      </c>
      <c r="H21" s="434">
        <v>0</v>
      </c>
      <c r="I21" s="434">
        <f t="shared" si="5"/>
        <v>0</v>
      </c>
      <c r="J21" s="434">
        <v>0</v>
      </c>
      <c r="K21" s="434">
        <f t="shared" si="6"/>
        <v>0</v>
      </c>
      <c r="L21" s="434">
        <v>0</v>
      </c>
      <c r="M21" s="434">
        <f t="shared" si="7"/>
        <v>0</v>
      </c>
      <c r="N21" s="462"/>
      <c r="P21" s="358"/>
      <c r="Q21" s="358"/>
    </row>
    <row r="22" spans="1:17">
      <c r="A22" s="430"/>
      <c r="B22" s="431" t="s">
        <v>149</v>
      </c>
      <c r="C22" s="432" t="s">
        <v>150</v>
      </c>
      <c r="D22" s="432"/>
      <c r="E22" s="432"/>
      <c r="F22" s="433">
        <f t="shared" si="8"/>
        <v>0</v>
      </c>
      <c r="G22" s="433">
        <f t="shared" si="4"/>
        <v>0</v>
      </c>
      <c r="H22" s="434">
        <v>0</v>
      </c>
      <c r="I22" s="434">
        <f t="shared" si="5"/>
        <v>0</v>
      </c>
      <c r="J22" s="434">
        <v>0</v>
      </c>
      <c r="K22" s="434">
        <f t="shared" si="6"/>
        <v>0</v>
      </c>
      <c r="L22" s="434">
        <v>0</v>
      </c>
      <c r="M22" s="434">
        <f t="shared" si="7"/>
        <v>0</v>
      </c>
      <c r="N22" s="462"/>
      <c r="P22" s="358"/>
      <c r="Q22" s="358"/>
    </row>
    <row r="23" spans="1:17">
      <c r="A23" s="430"/>
      <c r="B23" s="431" t="s">
        <v>151</v>
      </c>
      <c r="C23" s="432" t="s">
        <v>150</v>
      </c>
      <c r="D23" s="432"/>
      <c r="E23" s="432"/>
      <c r="F23" s="433">
        <f t="shared" si="8"/>
        <v>0</v>
      </c>
      <c r="G23" s="433">
        <f t="shared" si="4"/>
        <v>0</v>
      </c>
      <c r="H23" s="434">
        <v>0</v>
      </c>
      <c r="I23" s="434">
        <f t="shared" si="5"/>
        <v>0</v>
      </c>
      <c r="J23" s="434">
        <v>0</v>
      </c>
      <c r="K23" s="434">
        <f t="shared" si="6"/>
        <v>0</v>
      </c>
      <c r="L23" s="434">
        <v>0</v>
      </c>
      <c r="M23" s="434">
        <f t="shared" si="7"/>
        <v>0</v>
      </c>
      <c r="N23" s="462"/>
      <c r="P23" s="358"/>
      <c r="Q23" s="358"/>
    </row>
    <row r="24" spans="1:17" ht="27" customHeight="1">
      <c r="A24" s="430"/>
      <c r="B24" s="431" t="s">
        <v>152</v>
      </c>
      <c r="C24" s="432" t="s">
        <v>150</v>
      </c>
      <c r="D24" s="432"/>
      <c r="E24" s="432"/>
      <c r="F24" s="433">
        <f t="shared" si="8"/>
        <v>0</v>
      </c>
      <c r="G24" s="433">
        <f t="shared" si="4"/>
        <v>0</v>
      </c>
      <c r="H24" s="434">
        <v>0</v>
      </c>
      <c r="I24" s="434">
        <f t="shared" si="5"/>
        <v>0</v>
      </c>
      <c r="J24" s="434">
        <v>0</v>
      </c>
      <c r="K24" s="434">
        <f t="shared" si="6"/>
        <v>0</v>
      </c>
      <c r="L24" s="434">
        <v>0</v>
      </c>
      <c r="M24" s="434">
        <f t="shared" si="7"/>
        <v>0</v>
      </c>
      <c r="N24" s="462"/>
      <c r="P24" s="358"/>
      <c r="Q24" s="358"/>
    </row>
    <row r="25" spans="1:17">
      <c r="A25" s="430"/>
      <c r="B25" s="499" t="s">
        <v>153</v>
      </c>
      <c r="C25" s="432" t="s">
        <v>154</v>
      </c>
      <c r="D25" s="432"/>
      <c r="E25" s="432"/>
      <c r="F25" s="433">
        <f t="shared" si="8"/>
        <v>0</v>
      </c>
      <c r="G25" s="433">
        <f t="shared" si="4"/>
        <v>0</v>
      </c>
      <c r="H25" s="434">
        <v>0</v>
      </c>
      <c r="I25" s="434">
        <f t="shared" si="5"/>
        <v>0</v>
      </c>
      <c r="J25" s="434">
        <v>0</v>
      </c>
      <c r="K25" s="434">
        <f t="shared" si="6"/>
        <v>0</v>
      </c>
      <c r="L25" s="434">
        <v>0</v>
      </c>
      <c r="M25" s="434">
        <f t="shared" si="7"/>
        <v>0</v>
      </c>
      <c r="N25" s="462"/>
      <c r="P25" s="358"/>
      <c r="Q25" s="358"/>
    </row>
    <row r="26" spans="1:17">
      <c r="A26" s="430"/>
      <c r="B26" s="431" t="s">
        <v>149</v>
      </c>
      <c r="C26" s="432"/>
      <c r="D26" s="432"/>
      <c r="E26" s="432"/>
      <c r="F26" s="433">
        <f t="shared" si="8"/>
        <v>0</v>
      </c>
      <c r="G26" s="433">
        <f t="shared" si="4"/>
        <v>0</v>
      </c>
      <c r="H26" s="434">
        <v>0</v>
      </c>
      <c r="I26" s="434">
        <f t="shared" si="5"/>
        <v>0</v>
      </c>
      <c r="J26" s="434">
        <v>0</v>
      </c>
      <c r="K26" s="434">
        <f t="shared" si="6"/>
        <v>0</v>
      </c>
      <c r="L26" s="434">
        <v>0</v>
      </c>
      <c r="M26" s="434">
        <f t="shared" si="7"/>
        <v>0</v>
      </c>
      <c r="N26" s="462"/>
      <c r="P26" s="358"/>
      <c r="Q26" s="358"/>
    </row>
    <row r="27" spans="1:17" ht="27.75" customHeight="1">
      <c r="A27" s="430"/>
      <c r="B27" s="431" t="s">
        <v>149</v>
      </c>
      <c r="C27" s="432"/>
      <c r="D27" s="432"/>
      <c r="E27" s="432"/>
      <c r="F27" s="433">
        <f t="shared" si="8"/>
        <v>0</v>
      </c>
      <c r="G27" s="433">
        <f t="shared" si="4"/>
        <v>0</v>
      </c>
      <c r="H27" s="434">
        <v>0</v>
      </c>
      <c r="I27" s="434">
        <f t="shared" si="5"/>
        <v>0</v>
      </c>
      <c r="J27" s="434">
        <v>0</v>
      </c>
      <c r="K27" s="434">
        <f t="shared" si="6"/>
        <v>0</v>
      </c>
      <c r="L27" s="434">
        <v>0</v>
      </c>
      <c r="M27" s="434">
        <f t="shared" si="7"/>
        <v>0</v>
      </c>
      <c r="N27" s="462"/>
      <c r="P27" s="358"/>
      <c r="Q27" s="358"/>
    </row>
    <row r="28" spans="1:17">
      <c r="A28" s="430"/>
      <c r="B28" s="431" t="s">
        <v>149</v>
      </c>
      <c r="C28" s="432"/>
      <c r="D28" s="432"/>
      <c r="E28" s="432"/>
      <c r="F28" s="433">
        <f t="shared" si="8"/>
        <v>0</v>
      </c>
      <c r="G28" s="433">
        <f t="shared" si="4"/>
        <v>0</v>
      </c>
      <c r="H28" s="434">
        <v>0</v>
      </c>
      <c r="I28" s="434">
        <f t="shared" si="5"/>
        <v>0</v>
      </c>
      <c r="J28" s="434">
        <v>0</v>
      </c>
      <c r="K28" s="434">
        <f t="shared" si="6"/>
        <v>0</v>
      </c>
      <c r="L28" s="434">
        <v>0</v>
      </c>
      <c r="M28" s="434">
        <f t="shared" si="7"/>
        <v>0</v>
      </c>
      <c r="N28" s="462"/>
      <c r="P28" s="358"/>
      <c r="Q28" s="358"/>
    </row>
    <row r="29" spans="1:17">
      <c r="A29" s="430"/>
      <c r="B29" s="431" t="s">
        <v>149</v>
      </c>
      <c r="C29" s="432"/>
      <c r="D29" s="432"/>
      <c r="E29" s="432"/>
      <c r="F29" s="433">
        <f t="shared" si="8"/>
        <v>0</v>
      </c>
      <c r="G29" s="433">
        <f t="shared" si="4"/>
        <v>0</v>
      </c>
      <c r="H29" s="434">
        <v>0</v>
      </c>
      <c r="I29" s="434">
        <f t="shared" si="5"/>
        <v>0</v>
      </c>
      <c r="J29" s="434">
        <v>0</v>
      </c>
      <c r="K29" s="434">
        <f t="shared" si="6"/>
        <v>0</v>
      </c>
      <c r="L29" s="434">
        <v>0</v>
      </c>
      <c r="M29" s="434">
        <f t="shared" si="7"/>
        <v>0</v>
      </c>
      <c r="N29" s="462"/>
      <c r="P29" s="358"/>
      <c r="Q29" s="358"/>
    </row>
    <row r="30" spans="1:17" ht="36" customHeight="1">
      <c r="A30" s="428" t="s">
        <v>155</v>
      </c>
      <c r="B30" s="369" t="s">
        <v>156</v>
      </c>
      <c r="C30" s="427"/>
      <c r="D30" s="427"/>
      <c r="E30" s="427"/>
      <c r="F30" s="435">
        <f t="shared" ref="F30:M30" si="9">F31+F32</f>
        <v>0</v>
      </c>
      <c r="G30" s="435">
        <f t="shared" si="9"/>
        <v>0</v>
      </c>
      <c r="H30" s="435">
        <f t="shared" si="9"/>
        <v>0</v>
      </c>
      <c r="I30" s="435">
        <f t="shared" si="9"/>
        <v>0</v>
      </c>
      <c r="J30" s="435">
        <f t="shared" si="9"/>
        <v>0</v>
      </c>
      <c r="K30" s="435">
        <f t="shared" si="9"/>
        <v>0</v>
      </c>
      <c r="L30" s="435">
        <f t="shared" si="9"/>
        <v>0</v>
      </c>
      <c r="M30" s="435">
        <f t="shared" si="9"/>
        <v>0</v>
      </c>
      <c r="N30" s="463"/>
      <c r="P30" s="461"/>
      <c r="Q30" s="461"/>
    </row>
    <row r="31" spans="1:17">
      <c r="A31" s="430"/>
      <c r="B31" s="431" t="s">
        <v>149</v>
      </c>
      <c r="C31" s="432"/>
      <c r="D31" s="432"/>
      <c r="E31" s="432"/>
      <c r="F31" s="433">
        <f>E31*D31</f>
        <v>0</v>
      </c>
      <c r="G31" s="433">
        <f>F31/$F$3</f>
        <v>0</v>
      </c>
      <c r="H31" s="434">
        <v>0</v>
      </c>
      <c r="I31" s="434">
        <f>H31/$F$3</f>
        <v>0</v>
      </c>
      <c r="J31" s="434">
        <v>0</v>
      </c>
      <c r="K31" s="434">
        <f>J31/$F$3</f>
        <v>0</v>
      </c>
      <c r="L31" s="434">
        <v>0</v>
      </c>
      <c r="M31" s="434">
        <f>L31/$F$3</f>
        <v>0</v>
      </c>
      <c r="N31" s="462"/>
      <c r="P31" s="358"/>
      <c r="Q31" s="358"/>
    </row>
    <row r="32" spans="1:17">
      <c r="A32" s="430"/>
      <c r="B32" s="431" t="s">
        <v>149</v>
      </c>
      <c r="C32" s="432"/>
      <c r="D32" s="432"/>
      <c r="E32" s="432"/>
      <c r="F32" s="433">
        <f>E32*D32</f>
        <v>0</v>
      </c>
      <c r="G32" s="433">
        <f>F32/$F$3</f>
        <v>0</v>
      </c>
      <c r="H32" s="434">
        <v>0</v>
      </c>
      <c r="I32" s="434">
        <f>H32/$F$3</f>
        <v>0</v>
      </c>
      <c r="J32" s="434">
        <v>0</v>
      </c>
      <c r="K32" s="434">
        <f>J32/$F$3</f>
        <v>0</v>
      </c>
      <c r="L32" s="434">
        <v>0</v>
      </c>
      <c r="M32" s="434">
        <f>L32/$F$3</f>
        <v>0</v>
      </c>
      <c r="N32" s="462"/>
      <c r="P32" s="358"/>
      <c r="Q32" s="358"/>
    </row>
    <row r="33" spans="1:17" ht="26.25" customHeight="1">
      <c r="A33" s="428" t="s">
        <v>157</v>
      </c>
      <c r="B33" s="369" t="s">
        <v>158</v>
      </c>
      <c r="C33" s="427"/>
      <c r="D33" s="427"/>
      <c r="E33" s="427"/>
      <c r="F33" s="435">
        <f t="shared" ref="F33:M33" si="10">F34</f>
        <v>0</v>
      </c>
      <c r="G33" s="435">
        <f t="shared" si="10"/>
        <v>0</v>
      </c>
      <c r="H33" s="435">
        <f t="shared" si="10"/>
        <v>0</v>
      </c>
      <c r="I33" s="435">
        <f t="shared" si="10"/>
        <v>0</v>
      </c>
      <c r="J33" s="435">
        <f t="shared" si="10"/>
        <v>0</v>
      </c>
      <c r="K33" s="435">
        <f t="shared" si="10"/>
        <v>0</v>
      </c>
      <c r="L33" s="435">
        <f t="shared" si="10"/>
        <v>0</v>
      </c>
      <c r="M33" s="435">
        <f t="shared" si="10"/>
        <v>0</v>
      </c>
      <c r="N33" s="463"/>
      <c r="P33" s="461"/>
      <c r="Q33" s="461"/>
    </row>
    <row r="34" spans="1:17">
      <c r="A34" s="430"/>
      <c r="B34" s="431"/>
      <c r="C34" s="432"/>
      <c r="D34" s="432"/>
      <c r="E34" s="432"/>
      <c r="F34" s="433">
        <f>E34*D34</f>
        <v>0</v>
      </c>
      <c r="G34" s="433">
        <f>F34/$F$3</f>
        <v>0</v>
      </c>
      <c r="H34" s="434">
        <v>0</v>
      </c>
      <c r="I34" s="433">
        <f>H34/$F$3</f>
        <v>0</v>
      </c>
      <c r="J34" s="434">
        <v>0</v>
      </c>
      <c r="K34" s="433">
        <f>J34/$F$3</f>
        <v>0</v>
      </c>
      <c r="L34" s="434">
        <v>0</v>
      </c>
      <c r="M34" s="433">
        <f>L34/$F$3</f>
        <v>0</v>
      </c>
      <c r="N34" s="464"/>
      <c r="P34" s="358"/>
      <c r="Q34" s="358"/>
    </row>
    <row r="35" spans="1:17" ht="22.5" customHeight="1">
      <c r="A35" s="428" t="s">
        <v>159</v>
      </c>
      <c r="B35" s="369" t="s">
        <v>156</v>
      </c>
      <c r="C35" s="436"/>
      <c r="D35" s="427"/>
      <c r="E35" s="436"/>
      <c r="F35" s="435">
        <f t="shared" ref="F35:M35" si="11">F36</f>
        <v>0</v>
      </c>
      <c r="G35" s="435">
        <f t="shared" si="11"/>
        <v>0</v>
      </c>
      <c r="H35" s="435">
        <f t="shared" si="11"/>
        <v>0</v>
      </c>
      <c r="I35" s="435">
        <f t="shared" si="11"/>
        <v>0</v>
      </c>
      <c r="J35" s="435">
        <f t="shared" si="11"/>
        <v>0</v>
      </c>
      <c r="K35" s="435">
        <f t="shared" si="11"/>
        <v>0</v>
      </c>
      <c r="L35" s="435">
        <f t="shared" si="11"/>
        <v>0</v>
      </c>
      <c r="M35" s="435">
        <f t="shared" si="11"/>
        <v>0</v>
      </c>
      <c r="N35" s="465"/>
      <c r="P35" s="358"/>
      <c r="Q35" s="358"/>
    </row>
    <row r="36" spans="1:17">
      <c r="A36" s="430"/>
      <c r="B36" s="431"/>
      <c r="C36" s="432"/>
      <c r="D36" s="432"/>
      <c r="E36" s="432"/>
      <c r="F36" s="433">
        <f t="shared" ref="F36" si="12">E36*D36</f>
        <v>0</v>
      </c>
      <c r="G36" s="433">
        <f>F36/$F$3</f>
        <v>0</v>
      </c>
      <c r="H36" s="434">
        <v>0</v>
      </c>
      <c r="I36" s="433">
        <f>H36/$F$3</f>
        <v>0</v>
      </c>
      <c r="J36" s="434">
        <v>0</v>
      </c>
      <c r="K36" s="433">
        <f>J36/$F$3</f>
        <v>0</v>
      </c>
      <c r="L36" s="434">
        <v>0</v>
      </c>
      <c r="M36" s="433">
        <f>L36/$F$3</f>
        <v>0</v>
      </c>
      <c r="N36" s="464"/>
      <c r="P36" s="358"/>
      <c r="Q36" s="358"/>
    </row>
    <row r="37" spans="1:17" ht="27.75" customHeight="1">
      <c r="A37" s="428" t="s">
        <v>160</v>
      </c>
      <c r="B37" s="369" t="s">
        <v>158</v>
      </c>
      <c r="C37" s="436"/>
      <c r="D37" s="427"/>
      <c r="E37" s="436"/>
      <c r="F37" s="435">
        <f t="shared" ref="F37:M37" si="13">F38</f>
        <v>0</v>
      </c>
      <c r="G37" s="435">
        <f t="shared" si="13"/>
        <v>0</v>
      </c>
      <c r="H37" s="435">
        <f t="shared" si="13"/>
        <v>0</v>
      </c>
      <c r="I37" s="435">
        <f t="shared" si="13"/>
        <v>0</v>
      </c>
      <c r="J37" s="435">
        <f t="shared" si="13"/>
        <v>0</v>
      </c>
      <c r="K37" s="435">
        <f t="shared" si="13"/>
        <v>0</v>
      </c>
      <c r="L37" s="435">
        <f t="shared" si="13"/>
        <v>0</v>
      </c>
      <c r="M37" s="435">
        <f t="shared" si="13"/>
        <v>0</v>
      </c>
      <c r="N37" s="465"/>
      <c r="P37" s="358"/>
      <c r="Q37" s="358"/>
    </row>
    <row r="38" spans="1:17" ht="28.5" customHeight="1">
      <c r="A38" s="430"/>
      <c r="B38" s="431"/>
      <c r="C38" s="432"/>
      <c r="D38" s="432"/>
      <c r="E38" s="432"/>
      <c r="F38" s="433">
        <f>D38*E38</f>
        <v>0</v>
      </c>
      <c r="G38" s="433">
        <f>F38/$F$3</f>
        <v>0</v>
      </c>
      <c r="H38" s="434">
        <v>0</v>
      </c>
      <c r="I38" s="433">
        <f>H38/$F$3</f>
        <v>0</v>
      </c>
      <c r="J38" s="434">
        <v>0</v>
      </c>
      <c r="K38" s="433">
        <f>J38/$F$3</f>
        <v>0</v>
      </c>
      <c r="L38" s="434">
        <v>0</v>
      </c>
      <c r="M38" s="433">
        <f>L38/$F$3</f>
        <v>0</v>
      </c>
      <c r="N38" s="464"/>
      <c r="P38" s="358"/>
      <c r="Q38" s="358"/>
    </row>
    <row r="39" spans="1:17">
      <c r="A39" s="428" t="s">
        <v>161</v>
      </c>
      <c r="B39" s="369" t="s">
        <v>158</v>
      </c>
      <c r="C39" s="427"/>
      <c r="D39" s="427"/>
      <c r="E39" s="427"/>
      <c r="F39" s="435">
        <f t="shared" ref="F39:M39" si="14">F40+F41+F42</f>
        <v>0</v>
      </c>
      <c r="G39" s="435">
        <f t="shared" si="14"/>
        <v>0</v>
      </c>
      <c r="H39" s="435">
        <f t="shared" si="14"/>
        <v>0</v>
      </c>
      <c r="I39" s="435">
        <f t="shared" si="14"/>
        <v>0</v>
      </c>
      <c r="J39" s="435">
        <f t="shared" si="14"/>
        <v>0</v>
      </c>
      <c r="K39" s="435">
        <f t="shared" si="14"/>
        <v>0</v>
      </c>
      <c r="L39" s="435">
        <f t="shared" si="14"/>
        <v>0</v>
      </c>
      <c r="M39" s="435">
        <f t="shared" si="14"/>
        <v>0</v>
      </c>
      <c r="N39" s="463"/>
      <c r="P39" s="461"/>
      <c r="Q39" s="461"/>
    </row>
    <row r="40" spans="1:17">
      <c r="A40" s="430"/>
      <c r="B40" s="431"/>
      <c r="C40" s="432"/>
      <c r="D40" s="432"/>
      <c r="E40" s="432"/>
      <c r="F40" s="433">
        <f t="shared" ref="F40:F42" si="15">E40*D40</f>
        <v>0</v>
      </c>
      <c r="G40" s="433">
        <f>F40/$F$3</f>
        <v>0</v>
      </c>
      <c r="H40" s="434">
        <v>0</v>
      </c>
      <c r="I40" s="433">
        <f>H40/$F$3</f>
        <v>0</v>
      </c>
      <c r="J40" s="434">
        <v>0</v>
      </c>
      <c r="K40" s="433">
        <f>J40/$F$3</f>
        <v>0</v>
      </c>
      <c r="L40" s="434">
        <v>0</v>
      </c>
      <c r="M40" s="433">
        <f>L40/$F$3</f>
        <v>0</v>
      </c>
      <c r="N40" s="464"/>
      <c r="P40" s="358"/>
      <c r="Q40" s="358"/>
    </row>
    <row r="41" spans="1:17">
      <c r="A41" s="430"/>
      <c r="B41" s="431"/>
      <c r="C41" s="432"/>
      <c r="D41" s="432"/>
      <c r="E41" s="432"/>
      <c r="F41" s="433">
        <f t="shared" si="15"/>
        <v>0</v>
      </c>
      <c r="G41" s="433">
        <f>F41/$F$3</f>
        <v>0</v>
      </c>
      <c r="H41" s="434">
        <v>0</v>
      </c>
      <c r="I41" s="433">
        <f>H41/$F$3</f>
        <v>0</v>
      </c>
      <c r="J41" s="434">
        <v>0</v>
      </c>
      <c r="K41" s="433">
        <f>J41/$F$3</f>
        <v>0</v>
      </c>
      <c r="L41" s="434">
        <v>0</v>
      </c>
      <c r="M41" s="433">
        <f>L41/$F$3</f>
        <v>0</v>
      </c>
      <c r="N41" s="464"/>
      <c r="P41" s="358"/>
      <c r="Q41" s="358"/>
    </row>
    <row r="42" spans="1:17">
      <c r="A42" s="430"/>
      <c r="B42" s="431"/>
      <c r="C42" s="432"/>
      <c r="D42" s="432"/>
      <c r="E42" s="432"/>
      <c r="F42" s="433">
        <f t="shared" si="15"/>
        <v>0</v>
      </c>
      <c r="G42" s="433">
        <f>F42/$F$3</f>
        <v>0</v>
      </c>
      <c r="H42" s="434">
        <v>0</v>
      </c>
      <c r="I42" s="433">
        <f>H42/$F$3</f>
        <v>0</v>
      </c>
      <c r="J42" s="434">
        <v>0</v>
      </c>
      <c r="K42" s="433">
        <f>J42/$F$3</f>
        <v>0</v>
      </c>
      <c r="L42" s="434">
        <v>0</v>
      </c>
      <c r="M42" s="433">
        <f>L42/$F$3</f>
        <v>0</v>
      </c>
      <c r="N42" s="464"/>
      <c r="P42" s="358"/>
      <c r="Q42" s="358"/>
    </row>
    <row r="43" spans="1:17">
      <c r="A43" s="428" t="s">
        <v>162</v>
      </c>
      <c r="B43" s="369" t="s">
        <v>158</v>
      </c>
      <c r="C43" s="427"/>
      <c r="D43" s="427"/>
      <c r="E43" s="427"/>
      <c r="F43" s="427">
        <f t="shared" ref="F43:M43" si="16">SUM(F44:F45)</f>
        <v>0</v>
      </c>
      <c r="G43" s="435">
        <f t="shared" si="16"/>
        <v>0</v>
      </c>
      <c r="H43" s="435">
        <f t="shared" si="16"/>
        <v>0</v>
      </c>
      <c r="I43" s="435">
        <f t="shared" si="16"/>
        <v>0</v>
      </c>
      <c r="J43" s="435">
        <f t="shared" si="16"/>
        <v>0</v>
      </c>
      <c r="K43" s="435">
        <f t="shared" si="16"/>
        <v>0</v>
      </c>
      <c r="L43" s="435">
        <f t="shared" si="16"/>
        <v>0</v>
      </c>
      <c r="M43" s="435">
        <f t="shared" si="16"/>
        <v>0</v>
      </c>
      <c r="N43" s="466"/>
      <c r="P43" s="461"/>
      <c r="Q43" s="461"/>
    </row>
    <row r="44" spans="1:17" ht="27.75" customHeight="1">
      <c r="A44" s="430"/>
      <c r="B44" s="431"/>
      <c r="C44" s="432"/>
      <c r="D44" s="432"/>
      <c r="E44" s="432"/>
      <c r="F44" s="433">
        <f t="shared" ref="F44:F45" si="17">E44*D44</f>
        <v>0</v>
      </c>
      <c r="G44" s="433">
        <f>F44/$F$3</f>
        <v>0</v>
      </c>
      <c r="H44" s="434">
        <v>0</v>
      </c>
      <c r="I44" s="433">
        <f>H44/$F$3</f>
        <v>0</v>
      </c>
      <c r="J44" s="434">
        <v>0</v>
      </c>
      <c r="K44" s="433">
        <f>J44/$F$3</f>
        <v>0</v>
      </c>
      <c r="L44" s="434">
        <v>0</v>
      </c>
      <c r="M44" s="433">
        <f>L44/$F$3</f>
        <v>0</v>
      </c>
      <c r="N44" s="462"/>
      <c r="P44" s="358"/>
      <c r="Q44" s="358"/>
    </row>
    <row r="45" spans="1:17">
      <c r="A45" s="430"/>
      <c r="B45" s="431"/>
      <c r="C45" s="432"/>
      <c r="D45" s="432"/>
      <c r="E45" s="432"/>
      <c r="F45" s="433">
        <f t="shared" si="17"/>
        <v>0</v>
      </c>
      <c r="G45" s="433">
        <f>F45/$F$3</f>
        <v>0</v>
      </c>
      <c r="H45" s="434">
        <v>0</v>
      </c>
      <c r="I45" s="433">
        <f>H45/$F$3</f>
        <v>0</v>
      </c>
      <c r="J45" s="434">
        <v>0</v>
      </c>
      <c r="K45" s="433">
        <f>J45/$F$3</f>
        <v>0</v>
      </c>
      <c r="L45" s="434">
        <v>0</v>
      </c>
      <c r="M45" s="433">
        <f>L45/$F$3</f>
        <v>0</v>
      </c>
      <c r="N45" s="462"/>
      <c r="P45" s="358"/>
      <c r="Q45" s="358"/>
    </row>
    <row r="46" spans="1:17" ht="18">
      <c r="A46" s="437"/>
      <c r="B46" s="438" t="s">
        <v>163</v>
      </c>
      <c r="C46" s="439"/>
      <c r="D46" s="440"/>
      <c r="E46" s="441"/>
      <c r="F46" s="441">
        <f t="shared" ref="F46:K46" si="18">F16</f>
        <v>0</v>
      </c>
      <c r="G46" s="441">
        <f t="shared" si="18"/>
        <v>0</v>
      </c>
      <c r="H46" s="441">
        <f t="shared" si="18"/>
        <v>0</v>
      </c>
      <c r="I46" s="441">
        <f t="shared" si="18"/>
        <v>0</v>
      </c>
      <c r="J46" s="441">
        <f t="shared" si="18"/>
        <v>0</v>
      </c>
      <c r="K46" s="441">
        <f t="shared" si="18"/>
        <v>0</v>
      </c>
      <c r="L46" s="441">
        <f>L16</f>
        <v>0</v>
      </c>
      <c r="M46" s="441">
        <f>M16</f>
        <v>0</v>
      </c>
      <c r="N46" s="467"/>
      <c r="P46" s="461"/>
      <c r="Q46" s="461"/>
    </row>
    <row r="47" spans="1:17">
      <c r="C47" s="375"/>
      <c r="D47" s="375"/>
      <c r="E47" s="375"/>
      <c r="F47" s="375"/>
      <c r="G47" s="375"/>
      <c r="H47" s="375"/>
      <c r="I47" s="375"/>
      <c r="J47" s="375"/>
      <c r="K47" s="375"/>
      <c r="P47" s="358"/>
      <c r="Q47" s="358"/>
    </row>
    <row r="48" spans="1:17">
      <c r="B48" s="442" t="s">
        <v>164</v>
      </c>
      <c r="C48" s="379"/>
      <c r="D48" s="379"/>
      <c r="E48" s="379"/>
      <c r="F48" s="379"/>
      <c r="G48" s="379"/>
      <c r="H48" s="443"/>
      <c r="I48" s="443"/>
      <c r="J48" s="443"/>
      <c r="K48" s="443"/>
      <c r="L48" s="443"/>
      <c r="M48" s="443"/>
      <c r="N48" s="379"/>
    </row>
    <row r="49" spans="2:14">
      <c r="B49" s="442"/>
      <c r="C49" s="379"/>
      <c r="D49" s="187"/>
      <c r="E49" s="187"/>
      <c r="H49" s="301"/>
      <c r="I49" s="301"/>
      <c r="J49" s="301"/>
      <c r="K49" s="301"/>
      <c r="N49" s="348"/>
    </row>
    <row r="50" spans="2:14">
      <c r="B50" s="444" t="s">
        <v>165</v>
      </c>
      <c r="C50" s="384"/>
      <c r="F50" s="445"/>
      <c r="G50" s="445"/>
    </row>
    <row r="51" spans="2:14">
      <c r="B51" s="446" t="s">
        <v>166</v>
      </c>
      <c r="C51" s="2"/>
      <c r="E51" s="446"/>
      <c r="F51" s="378"/>
      <c r="G51" s="378"/>
    </row>
    <row r="52" spans="2:14">
      <c r="B52" s="447"/>
      <c r="C52" s="2"/>
      <c r="E52" s="444"/>
    </row>
    <row r="53" spans="2:14">
      <c r="B53" s="448" t="s">
        <v>167</v>
      </c>
      <c r="C53" s="2"/>
      <c r="E53" s="448"/>
      <c r="F53" s="387"/>
      <c r="G53" s="387"/>
    </row>
    <row r="54" spans="2:14">
      <c r="B54" s="449" t="s">
        <v>168</v>
      </c>
      <c r="C54" s="2"/>
      <c r="E54" s="450"/>
      <c r="F54" s="397"/>
      <c r="G54" s="397"/>
    </row>
    <row r="55" spans="2:14">
      <c r="B55" s="451" t="s">
        <v>169</v>
      </c>
      <c r="C55" s="2"/>
      <c r="E55" s="452"/>
    </row>
    <row r="56" spans="2:14">
      <c r="B56" s="453"/>
      <c r="C56" s="2"/>
      <c r="E56" s="446"/>
    </row>
    <row r="57" spans="2:14">
      <c r="B57" s="442" t="s">
        <v>170</v>
      </c>
      <c r="C57" s="2"/>
      <c r="E57" s="446"/>
    </row>
    <row r="58" spans="2:14">
      <c r="B58" s="454"/>
      <c r="C58" s="2"/>
      <c r="E58" s="447"/>
    </row>
    <row r="59" spans="2:14">
      <c r="B59" s="448" t="s">
        <v>167</v>
      </c>
      <c r="C59" s="2"/>
      <c r="E59" s="448"/>
    </row>
    <row r="60" spans="2:14">
      <c r="B60" s="449" t="s">
        <v>171</v>
      </c>
      <c r="C60" s="2"/>
      <c r="E60" s="450"/>
    </row>
    <row r="61" spans="2:14">
      <c r="B61" s="451" t="s">
        <v>169</v>
      </c>
      <c r="C61" s="378"/>
      <c r="E61" s="452"/>
    </row>
    <row r="62" spans="2:14">
      <c r="B62" s="451"/>
      <c r="C62" s="378"/>
      <c r="E62" s="378"/>
    </row>
    <row r="63" spans="2:14">
      <c r="B63" s="448"/>
      <c r="C63" s="2"/>
      <c r="E63" s="378"/>
    </row>
    <row r="64" spans="2:14">
      <c r="B64" s="455"/>
      <c r="C64" s="2"/>
      <c r="E64" s="390"/>
    </row>
    <row r="65" spans="2:5">
      <c r="B65" s="449"/>
      <c r="C65" s="2"/>
      <c r="E65" s="378"/>
    </row>
  </sheetData>
  <sheetProtection sort="0" autoFilter="0"/>
  <autoFilter ref="A15:N46" xr:uid="{00000000-0009-0000-0000-000001000000}"/>
  <mergeCells count="1">
    <mergeCell ref="C9:G9"/>
  </mergeCells>
  <printOptions horizontalCentered="1"/>
  <pageMargins left="0.23622047244094499" right="0.23622047244094499" top="0.511811023622047" bottom="0.511811023622047" header="0.31496062992126" footer="0.31496062992126"/>
  <pageSetup paperSize="9" scale="53" orientation="landscape"/>
  <headerFoot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369"/>
  <sheetViews>
    <sheetView showGridLines="0" topLeftCell="A5" zoomScale="90" zoomScaleNormal="90" workbookViewId="0">
      <selection activeCell="X2" sqref="X2"/>
    </sheetView>
  </sheetViews>
  <sheetFormatPr defaultColWidth="8" defaultRowHeight="12.75" outlineLevelRow="2" outlineLevelCol="1"/>
  <cols>
    <col min="1" max="1" width="6.875" style="298" customWidth="1"/>
    <col min="2" max="2" width="14.5" style="298" customWidth="1"/>
    <col min="3" max="3" width="50.625" style="298" customWidth="1"/>
    <col min="4" max="4" width="10.125" style="298" hidden="1" customWidth="1" outlineLevel="1"/>
    <col min="5" max="5" width="12.875" style="298" hidden="1" customWidth="1" outlineLevel="1"/>
    <col min="6" max="6" width="8" style="298" hidden="1" customWidth="1" outlineLevel="1"/>
    <col min="7" max="7" width="10.625" style="298" customWidth="1" collapsed="1"/>
    <col min="8" max="8" width="11.625" style="299" customWidth="1"/>
    <col min="9" max="9" width="6.375" style="300" customWidth="1"/>
    <col min="10" max="10" width="14.125" style="301" hidden="1" customWidth="1" outlineLevel="1"/>
    <col min="11" max="11" width="13.625" style="301" hidden="1" customWidth="1" outlineLevel="1"/>
    <col min="12" max="12" width="1.625" style="301" customWidth="1" collapsed="1"/>
    <col min="13" max="13" width="10.125" style="298" customWidth="1" outlineLevel="1"/>
    <col min="14" max="14" width="12.875" style="298" customWidth="1" outlineLevel="1"/>
    <col min="15" max="15" width="8" style="298" customWidth="1" outlineLevel="1"/>
    <col min="16" max="16" width="10.625" style="298" customWidth="1"/>
    <col min="17" max="17" width="10.625" style="299" customWidth="1"/>
    <col min="18" max="18" width="6.375" style="300" customWidth="1"/>
    <col min="19" max="19" width="1.625" style="301" customWidth="1"/>
    <col min="20" max="21" width="10.625" style="301" customWidth="1"/>
    <col min="22" max="22" width="6.375" style="301" customWidth="1"/>
    <col min="23" max="23" width="8" style="301"/>
    <col min="24" max="25" width="50.625" style="302" customWidth="1"/>
    <col min="26" max="266" width="8" style="301"/>
    <col min="267" max="267" width="49.625" style="301" customWidth="1"/>
    <col min="268" max="268" width="10.125" style="301" customWidth="1"/>
    <col min="269" max="269" width="11.625" style="301" customWidth="1"/>
    <col min="270" max="270" width="12" style="301" customWidth="1"/>
    <col min="271" max="271" width="14.5" style="301" customWidth="1"/>
    <col min="272" max="522" width="8" style="301"/>
    <col min="523" max="523" width="49.625" style="301" customWidth="1"/>
    <col min="524" max="524" width="10.125" style="301" customWidth="1"/>
    <col min="525" max="525" width="11.625" style="301" customWidth="1"/>
    <col min="526" max="526" width="12" style="301" customWidth="1"/>
    <col min="527" max="527" width="14.5" style="301" customWidth="1"/>
    <col min="528" max="778" width="8" style="301"/>
    <col min="779" max="779" width="49.625" style="301" customWidth="1"/>
    <col min="780" max="780" width="10.125" style="301" customWidth="1"/>
    <col min="781" max="781" width="11.625" style="301" customWidth="1"/>
    <col min="782" max="782" width="12" style="301" customWidth="1"/>
    <col min="783" max="783" width="14.5" style="301" customWidth="1"/>
    <col min="784" max="1034" width="8" style="301"/>
    <col min="1035" max="1035" width="49.625" style="301" customWidth="1"/>
    <col min="1036" max="1036" width="10.125" style="301" customWidth="1"/>
    <col min="1037" max="1037" width="11.625" style="301" customWidth="1"/>
    <col min="1038" max="1038" width="12" style="301" customWidth="1"/>
    <col min="1039" max="1039" width="14.5" style="301" customWidth="1"/>
    <col min="1040" max="1290" width="8" style="301"/>
    <col min="1291" max="1291" width="49.625" style="301" customWidth="1"/>
    <col min="1292" max="1292" width="10.125" style="301" customWidth="1"/>
    <col min="1293" max="1293" width="11.625" style="301" customWidth="1"/>
    <col min="1294" max="1294" width="12" style="301" customWidth="1"/>
    <col min="1295" max="1295" width="14.5" style="301" customWidth="1"/>
    <col min="1296" max="1546" width="8" style="301"/>
    <col min="1547" max="1547" width="49.625" style="301" customWidth="1"/>
    <col min="1548" max="1548" width="10.125" style="301" customWidth="1"/>
    <col min="1549" max="1549" width="11.625" style="301" customWidth="1"/>
    <col min="1550" max="1550" width="12" style="301" customWidth="1"/>
    <col min="1551" max="1551" width="14.5" style="301" customWidth="1"/>
    <col min="1552" max="1802" width="8" style="301"/>
    <col min="1803" max="1803" width="49.625" style="301" customWidth="1"/>
    <col min="1804" max="1804" width="10.125" style="301" customWidth="1"/>
    <col min="1805" max="1805" width="11.625" style="301" customWidth="1"/>
    <col min="1806" max="1806" width="12" style="301" customWidth="1"/>
    <col min="1807" max="1807" width="14.5" style="301" customWidth="1"/>
    <col min="1808" max="2058" width="8" style="301"/>
    <col min="2059" max="2059" width="49.625" style="301" customWidth="1"/>
    <col min="2060" max="2060" width="10.125" style="301" customWidth="1"/>
    <col min="2061" max="2061" width="11.625" style="301" customWidth="1"/>
    <col min="2062" max="2062" width="12" style="301" customWidth="1"/>
    <col min="2063" max="2063" width="14.5" style="301" customWidth="1"/>
    <col min="2064" max="2314" width="8" style="301"/>
    <col min="2315" max="2315" width="49.625" style="301" customWidth="1"/>
    <col min="2316" max="2316" width="10.125" style="301" customWidth="1"/>
    <col min="2317" max="2317" width="11.625" style="301" customWidth="1"/>
    <col min="2318" max="2318" width="12" style="301" customWidth="1"/>
    <col min="2319" max="2319" width="14.5" style="301" customWidth="1"/>
    <col min="2320" max="2570" width="8" style="301"/>
    <col min="2571" max="2571" width="49.625" style="301" customWidth="1"/>
    <col min="2572" max="2572" width="10.125" style="301" customWidth="1"/>
    <col min="2573" max="2573" width="11.625" style="301" customWidth="1"/>
    <col min="2574" max="2574" width="12" style="301" customWidth="1"/>
    <col min="2575" max="2575" width="14.5" style="301" customWidth="1"/>
    <col min="2576" max="2826" width="8" style="301"/>
    <col min="2827" max="2827" width="49.625" style="301" customWidth="1"/>
    <col min="2828" max="2828" width="10.125" style="301" customWidth="1"/>
    <col min="2829" max="2829" width="11.625" style="301" customWidth="1"/>
    <col min="2830" max="2830" width="12" style="301" customWidth="1"/>
    <col min="2831" max="2831" width="14.5" style="301" customWidth="1"/>
    <col min="2832" max="3082" width="8" style="301"/>
    <col min="3083" max="3083" width="49.625" style="301" customWidth="1"/>
    <col min="3084" max="3084" width="10.125" style="301" customWidth="1"/>
    <col min="3085" max="3085" width="11.625" style="301" customWidth="1"/>
    <col min="3086" max="3086" width="12" style="301" customWidth="1"/>
    <col min="3087" max="3087" width="14.5" style="301" customWidth="1"/>
    <col min="3088" max="3338" width="8" style="301"/>
    <col min="3339" max="3339" width="49.625" style="301" customWidth="1"/>
    <col min="3340" max="3340" width="10.125" style="301" customWidth="1"/>
    <col min="3341" max="3341" width="11.625" style="301" customWidth="1"/>
    <col min="3342" max="3342" width="12" style="301" customWidth="1"/>
    <col min="3343" max="3343" width="14.5" style="301" customWidth="1"/>
    <col min="3344" max="3594" width="8" style="301"/>
    <col min="3595" max="3595" width="49.625" style="301" customWidth="1"/>
    <col min="3596" max="3596" width="10.125" style="301" customWidth="1"/>
    <col min="3597" max="3597" width="11.625" style="301" customWidth="1"/>
    <col min="3598" max="3598" width="12" style="301" customWidth="1"/>
    <col min="3599" max="3599" width="14.5" style="301" customWidth="1"/>
    <col min="3600" max="3850" width="8" style="301"/>
    <col min="3851" max="3851" width="49.625" style="301" customWidth="1"/>
    <col min="3852" max="3852" width="10.125" style="301" customWidth="1"/>
    <col min="3853" max="3853" width="11.625" style="301" customWidth="1"/>
    <col min="3854" max="3854" width="12" style="301" customWidth="1"/>
    <col min="3855" max="3855" width="14.5" style="301" customWidth="1"/>
    <col min="3856" max="4106" width="8" style="301"/>
    <col min="4107" max="4107" width="49.625" style="301" customWidth="1"/>
    <col min="4108" max="4108" width="10.125" style="301" customWidth="1"/>
    <col min="4109" max="4109" width="11.625" style="301" customWidth="1"/>
    <col min="4110" max="4110" width="12" style="301" customWidth="1"/>
    <col min="4111" max="4111" width="14.5" style="301" customWidth="1"/>
    <col min="4112" max="4362" width="8" style="301"/>
    <col min="4363" max="4363" width="49.625" style="301" customWidth="1"/>
    <col min="4364" max="4364" width="10.125" style="301" customWidth="1"/>
    <col min="4365" max="4365" width="11.625" style="301" customWidth="1"/>
    <col min="4366" max="4366" width="12" style="301" customWidth="1"/>
    <col min="4367" max="4367" width="14.5" style="301" customWidth="1"/>
    <col min="4368" max="4618" width="8" style="301"/>
    <col min="4619" max="4619" width="49.625" style="301" customWidth="1"/>
    <col min="4620" max="4620" width="10.125" style="301" customWidth="1"/>
    <col min="4621" max="4621" width="11.625" style="301" customWidth="1"/>
    <col min="4622" max="4622" width="12" style="301" customWidth="1"/>
    <col min="4623" max="4623" width="14.5" style="301" customWidth="1"/>
    <col min="4624" max="4874" width="8" style="301"/>
    <col min="4875" max="4875" width="49.625" style="301" customWidth="1"/>
    <col min="4876" max="4876" width="10.125" style="301" customWidth="1"/>
    <col min="4877" max="4877" width="11.625" style="301" customWidth="1"/>
    <col min="4878" max="4878" width="12" style="301" customWidth="1"/>
    <col min="4879" max="4879" width="14.5" style="301" customWidth="1"/>
    <col min="4880" max="5130" width="8" style="301"/>
    <col min="5131" max="5131" width="49.625" style="301" customWidth="1"/>
    <col min="5132" max="5132" width="10.125" style="301" customWidth="1"/>
    <col min="5133" max="5133" width="11.625" style="301" customWidth="1"/>
    <col min="5134" max="5134" width="12" style="301" customWidth="1"/>
    <col min="5135" max="5135" width="14.5" style="301" customWidth="1"/>
    <col min="5136" max="5386" width="8" style="301"/>
    <col min="5387" max="5387" width="49.625" style="301" customWidth="1"/>
    <col min="5388" max="5388" width="10.125" style="301" customWidth="1"/>
    <col min="5389" max="5389" width="11.625" style="301" customWidth="1"/>
    <col min="5390" max="5390" width="12" style="301" customWidth="1"/>
    <col min="5391" max="5391" width="14.5" style="301" customWidth="1"/>
    <col min="5392" max="5642" width="8" style="301"/>
    <col min="5643" max="5643" width="49.625" style="301" customWidth="1"/>
    <col min="5644" max="5644" width="10.125" style="301" customWidth="1"/>
    <col min="5645" max="5645" width="11.625" style="301" customWidth="1"/>
    <col min="5646" max="5646" width="12" style="301" customWidth="1"/>
    <col min="5647" max="5647" width="14.5" style="301" customWidth="1"/>
    <col min="5648" max="5898" width="8" style="301"/>
    <col min="5899" max="5899" width="49.625" style="301" customWidth="1"/>
    <col min="5900" max="5900" width="10.125" style="301" customWidth="1"/>
    <col min="5901" max="5901" width="11.625" style="301" customWidth="1"/>
    <col min="5902" max="5902" width="12" style="301" customWidth="1"/>
    <col min="5903" max="5903" width="14.5" style="301" customWidth="1"/>
    <col min="5904" max="6154" width="8" style="301"/>
    <col min="6155" max="6155" width="49.625" style="301" customWidth="1"/>
    <col min="6156" max="6156" width="10.125" style="301" customWidth="1"/>
    <col min="6157" max="6157" width="11.625" style="301" customWidth="1"/>
    <col min="6158" max="6158" width="12" style="301" customWidth="1"/>
    <col min="6159" max="6159" width="14.5" style="301" customWidth="1"/>
    <col min="6160" max="6410" width="8" style="301"/>
    <col min="6411" max="6411" width="49.625" style="301" customWidth="1"/>
    <col min="6412" max="6412" width="10.125" style="301" customWidth="1"/>
    <col min="6413" max="6413" width="11.625" style="301" customWidth="1"/>
    <col min="6414" max="6414" width="12" style="301" customWidth="1"/>
    <col min="6415" max="6415" width="14.5" style="301" customWidth="1"/>
    <col min="6416" max="6666" width="8" style="301"/>
    <col min="6667" max="6667" width="49.625" style="301" customWidth="1"/>
    <col min="6668" max="6668" width="10.125" style="301" customWidth="1"/>
    <col min="6669" max="6669" width="11.625" style="301" customWidth="1"/>
    <col min="6670" max="6670" width="12" style="301" customWidth="1"/>
    <col min="6671" max="6671" width="14.5" style="301" customWidth="1"/>
    <col min="6672" max="6922" width="8" style="301"/>
    <col min="6923" max="6923" width="49.625" style="301" customWidth="1"/>
    <col min="6924" max="6924" width="10.125" style="301" customWidth="1"/>
    <col min="6925" max="6925" width="11.625" style="301" customWidth="1"/>
    <col min="6926" max="6926" width="12" style="301" customWidth="1"/>
    <col min="6927" max="6927" width="14.5" style="301" customWidth="1"/>
    <col min="6928" max="7178" width="8" style="301"/>
    <col min="7179" max="7179" width="49.625" style="301" customWidth="1"/>
    <col min="7180" max="7180" width="10.125" style="301" customWidth="1"/>
    <col min="7181" max="7181" width="11.625" style="301" customWidth="1"/>
    <col min="7182" max="7182" width="12" style="301" customWidth="1"/>
    <col min="7183" max="7183" width="14.5" style="301" customWidth="1"/>
    <col min="7184" max="7434" width="8" style="301"/>
    <col min="7435" max="7435" width="49.625" style="301" customWidth="1"/>
    <col min="7436" max="7436" width="10.125" style="301" customWidth="1"/>
    <col min="7437" max="7437" width="11.625" style="301" customWidth="1"/>
    <col min="7438" max="7438" width="12" style="301" customWidth="1"/>
    <col min="7439" max="7439" width="14.5" style="301" customWidth="1"/>
    <col min="7440" max="7690" width="8" style="301"/>
    <col min="7691" max="7691" width="49.625" style="301" customWidth="1"/>
    <col min="7692" max="7692" width="10.125" style="301" customWidth="1"/>
    <col min="7693" max="7693" width="11.625" style="301" customWidth="1"/>
    <col min="7694" max="7694" width="12" style="301" customWidth="1"/>
    <col min="7695" max="7695" width="14.5" style="301" customWidth="1"/>
    <col min="7696" max="7946" width="8" style="301"/>
    <col min="7947" max="7947" width="49.625" style="301" customWidth="1"/>
    <col min="7948" max="7948" width="10.125" style="301" customWidth="1"/>
    <col min="7949" max="7949" width="11.625" style="301" customWidth="1"/>
    <col min="7950" max="7950" width="12" style="301" customWidth="1"/>
    <col min="7951" max="7951" width="14.5" style="301" customWidth="1"/>
    <col min="7952" max="8202" width="8" style="301"/>
    <col min="8203" max="8203" width="49.625" style="301" customWidth="1"/>
    <col min="8204" max="8204" width="10.125" style="301" customWidth="1"/>
    <col min="8205" max="8205" width="11.625" style="301" customWidth="1"/>
    <col min="8206" max="8206" width="12" style="301" customWidth="1"/>
    <col min="8207" max="8207" width="14.5" style="301" customWidth="1"/>
    <col min="8208" max="8458" width="8" style="301"/>
    <col min="8459" max="8459" width="49.625" style="301" customWidth="1"/>
    <col min="8460" max="8460" width="10.125" style="301" customWidth="1"/>
    <col min="8461" max="8461" width="11.625" style="301" customWidth="1"/>
    <col min="8462" max="8462" width="12" style="301" customWidth="1"/>
    <col min="8463" max="8463" width="14.5" style="301" customWidth="1"/>
    <col min="8464" max="8714" width="8" style="301"/>
    <col min="8715" max="8715" width="49.625" style="301" customWidth="1"/>
    <col min="8716" max="8716" width="10.125" style="301" customWidth="1"/>
    <col min="8717" max="8717" width="11.625" style="301" customWidth="1"/>
    <col min="8718" max="8718" width="12" style="301" customWidth="1"/>
    <col min="8719" max="8719" width="14.5" style="301" customWidth="1"/>
    <col min="8720" max="8970" width="8" style="301"/>
    <col min="8971" max="8971" width="49.625" style="301" customWidth="1"/>
    <col min="8972" max="8972" width="10.125" style="301" customWidth="1"/>
    <col min="8973" max="8973" width="11.625" style="301" customWidth="1"/>
    <col min="8974" max="8974" width="12" style="301" customWidth="1"/>
    <col min="8975" max="8975" width="14.5" style="301" customWidth="1"/>
    <col min="8976" max="9226" width="8" style="301"/>
    <col min="9227" max="9227" width="49.625" style="301" customWidth="1"/>
    <col min="9228" max="9228" width="10.125" style="301" customWidth="1"/>
    <col min="9229" max="9229" width="11.625" style="301" customWidth="1"/>
    <col min="9230" max="9230" width="12" style="301" customWidth="1"/>
    <col min="9231" max="9231" width="14.5" style="301" customWidth="1"/>
    <col min="9232" max="9482" width="8" style="301"/>
    <col min="9483" max="9483" width="49.625" style="301" customWidth="1"/>
    <col min="9484" max="9484" width="10.125" style="301" customWidth="1"/>
    <col min="9485" max="9485" width="11.625" style="301" customWidth="1"/>
    <col min="9486" max="9486" width="12" style="301" customWidth="1"/>
    <col min="9487" max="9487" width="14.5" style="301" customWidth="1"/>
    <col min="9488" max="9738" width="8" style="301"/>
    <col min="9739" max="9739" width="49.625" style="301" customWidth="1"/>
    <col min="9740" max="9740" width="10.125" style="301" customWidth="1"/>
    <col min="9741" max="9741" width="11.625" style="301" customWidth="1"/>
    <col min="9742" max="9742" width="12" style="301" customWidth="1"/>
    <col min="9743" max="9743" width="14.5" style="301" customWidth="1"/>
    <col min="9744" max="9994" width="8" style="301"/>
    <col min="9995" max="9995" width="49.625" style="301" customWidth="1"/>
    <col min="9996" max="9996" width="10.125" style="301" customWidth="1"/>
    <col min="9997" max="9997" width="11.625" style="301" customWidth="1"/>
    <col min="9998" max="9998" width="12" style="301" customWidth="1"/>
    <col min="9999" max="9999" width="14.5" style="301" customWidth="1"/>
    <col min="10000" max="10250" width="8" style="301"/>
    <col min="10251" max="10251" width="49.625" style="301" customWidth="1"/>
    <col min="10252" max="10252" width="10.125" style="301" customWidth="1"/>
    <col min="10253" max="10253" width="11.625" style="301" customWidth="1"/>
    <col min="10254" max="10254" width="12" style="301" customWidth="1"/>
    <col min="10255" max="10255" width="14.5" style="301" customWidth="1"/>
    <col min="10256" max="10506" width="8" style="301"/>
    <col min="10507" max="10507" width="49.625" style="301" customWidth="1"/>
    <col min="10508" max="10508" width="10.125" style="301" customWidth="1"/>
    <col min="10509" max="10509" width="11.625" style="301" customWidth="1"/>
    <col min="10510" max="10510" width="12" style="301" customWidth="1"/>
    <col min="10511" max="10511" width="14.5" style="301" customWidth="1"/>
    <col min="10512" max="10762" width="8" style="301"/>
    <col min="10763" max="10763" width="49.625" style="301" customWidth="1"/>
    <col min="10764" max="10764" width="10.125" style="301" customWidth="1"/>
    <col min="10765" max="10765" width="11.625" style="301" customWidth="1"/>
    <col min="10766" max="10766" width="12" style="301" customWidth="1"/>
    <col min="10767" max="10767" width="14.5" style="301" customWidth="1"/>
    <col min="10768" max="11018" width="8" style="301"/>
    <col min="11019" max="11019" width="49.625" style="301" customWidth="1"/>
    <col min="11020" max="11020" width="10.125" style="301" customWidth="1"/>
    <col min="11021" max="11021" width="11.625" style="301" customWidth="1"/>
    <col min="11022" max="11022" width="12" style="301" customWidth="1"/>
    <col min="11023" max="11023" width="14.5" style="301" customWidth="1"/>
    <col min="11024" max="11274" width="8" style="301"/>
    <col min="11275" max="11275" width="49.625" style="301" customWidth="1"/>
    <col min="11276" max="11276" width="10.125" style="301" customWidth="1"/>
    <col min="11277" max="11277" width="11.625" style="301" customWidth="1"/>
    <col min="11278" max="11278" width="12" style="301" customWidth="1"/>
    <col min="11279" max="11279" width="14.5" style="301" customWidth="1"/>
    <col min="11280" max="11530" width="8" style="301"/>
    <col min="11531" max="11531" width="49.625" style="301" customWidth="1"/>
    <col min="11532" max="11532" width="10.125" style="301" customWidth="1"/>
    <col min="11533" max="11533" width="11.625" style="301" customWidth="1"/>
    <col min="11534" max="11534" width="12" style="301" customWidth="1"/>
    <col min="11535" max="11535" width="14.5" style="301" customWidth="1"/>
    <col min="11536" max="11786" width="8" style="301"/>
    <col min="11787" max="11787" width="49.625" style="301" customWidth="1"/>
    <col min="11788" max="11788" width="10.125" style="301" customWidth="1"/>
    <col min="11789" max="11789" width="11.625" style="301" customWidth="1"/>
    <col min="11790" max="11790" width="12" style="301" customWidth="1"/>
    <col min="11791" max="11791" width="14.5" style="301" customWidth="1"/>
    <col min="11792" max="12042" width="8" style="301"/>
    <col min="12043" max="12043" width="49.625" style="301" customWidth="1"/>
    <col min="12044" max="12044" width="10.125" style="301" customWidth="1"/>
    <col min="12045" max="12045" width="11.625" style="301" customWidth="1"/>
    <col min="12046" max="12046" width="12" style="301" customWidth="1"/>
    <col min="12047" max="12047" width="14.5" style="301" customWidth="1"/>
    <col min="12048" max="12298" width="8" style="301"/>
    <col min="12299" max="12299" width="49.625" style="301" customWidth="1"/>
    <col min="12300" max="12300" width="10.125" style="301" customWidth="1"/>
    <col min="12301" max="12301" width="11.625" style="301" customWidth="1"/>
    <col min="12302" max="12302" width="12" style="301" customWidth="1"/>
    <col min="12303" max="12303" width="14.5" style="301" customWidth="1"/>
    <col min="12304" max="12554" width="8" style="301"/>
    <col min="12555" max="12555" width="49.625" style="301" customWidth="1"/>
    <col min="12556" max="12556" width="10.125" style="301" customWidth="1"/>
    <col min="12557" max="12557" width="11.625" style="301" customWidth="1"/>
    <col min="12558" max="12558" width="12" style="301" customWidth="1"/>
    <col min="12559" max="12559" width="14.5" style="301" customWidth="1"/>
    <col min="12560" max="12810" width="8" style="301"/>
    <col min="12811" max="12811" width="49.625" style="301" customWidth="1"/>
    <col min="12812" max="12812" width="10.125" style="301" customWidth="1"/>
    <col min="12813" max="12813" width="11.625" style="301" customWidth="1"/>
    <col min="12814" max="12814" width="12" style="301" customWidth="1"/>
    <col min="12815" max="12815" width="14.5" style="301" customWidth="1"/>
    <col min="12816" max="13066" width="8" style="301"/>
    <col min="13067" max="13067" width="49.625" style="301" customWidth="1"/>
    <col min="13068" max="13068" width="10.125" style="301" customWidth="1"/>
    <col min="13069" max="13069" width="11.625" style="301" customWidth="1"/>
    <col min="13070" max="13070" width="12" style="301" customWidth="1"/>
    <col min="13071" max="13071" width="14.5" style="301" customWidth="1"/>
    <col min="13072" max="13322" width="8" style="301"/>
    <col min="13323" max="13323" width="49.625" style="301" customWidth="1"/>
    <col min="13324" max="13324" width="10.125" style="301" customWidth="1"/>
    <col min="13325" max="13325" width="11.625" style="301" customWidth="1"/>
    <col min="13326" max="13326" width="12" style="301" customWidth="1"/>
    <col min="13327" max="13327" width="14.5" style="301" customWidth="1"/>
    <col min="13328" max="13578" width="8" style="301"/>
    <col min="13579" max="13579" width="49.625" style="301" customWidth="1"/>
    <col min="13580" max="13580" width="10.125" style="301" customWidth="1"/>
    <col min="13581" max="13581" width="11.625" style="301" customWidth="1"/>
    <col min="13582" max="13582" width="12" style="301" customWidth="1"/>
    <col min="13583" max="13583" width="14.5" style="301" customWidth="1"/>
    <col min="13584" max="13834" width="8" style="301"/>
    <col min="13835" max="13835" width="49.625" style="301" customWidth="1"/>
    <col min="13836" max="13836" width="10.125" style="301" customWidth="1"/>
    <col min="13837" max="13837" width="11.625" style="301" customWidth="1"/>
    <col min="13838" max="13838" width="12" style="301" customWidth="1"/>
    <col min="13839" max="13839" width="14.5" style="301" customWidth="1"/>
    <col min="13840" max="14090" width="8" style="301"/>
    <col min="14091" max="14091" width="49.625" style="301" customWidth="1"/>
    <col min="14092" max="14092" width="10.125" style="301" customWidth="1"/>
    <col min="14093" max="14093" width="11.625" style="301" customWidth="1"/>
    <col min="14094" max="14094" width="12" style="301" customWidth="1"/>
    <col min="14095" max="14095" width="14.5" style="301" customWidth="1"/>
    <col min="14096" max="14346" width="8" style="301"/>
    <col min="14347" max="14347" width="49.625" style="301" customWidth="1"/>
    <col min="14348" max="14348" width="10.125" style="301" customWidth="1"/>
    <col min="14349" max="14349" width="11.625" style="301" customWidth="1"/>
    <col min="14350" max="14350" width="12" style="301" customWidth="1"/>
    <col min="14351" max="14351" width="14.5" style="301" customWidth="1"/>
    <col min="14352" max="14602" width="8" style="301"/>
    <col min="14603" max="14603" width="49.625" style="301" customWidth="1"/>
    <col min="14604" max="14604" width="10.125" style="301" customWidth="1"/>
    <col min="14605" max="14605" width="11.625" style="301" customWidth="1"/>
    <col min="14606" max="14606" width="12" style="301" customWidth="1"/>
    <col min="14607" max="14607" width="14.5" style="301" customWidth="1"/>
    <col min="14608" max="14858" width="8" style="301"/>
    <col min="14859" max="14859" width="49.625" style="301" customWidth="1"/>
    <col min="14860" max="14860" width="10.125" style="301" customWidth="1"/>
    <col min="14861" max="14861" width="11.625" style="301" customWidth="1"/>
    <col min="14862" max="14862" width="12" style="301" customWidth="1"/>
    <col min="14863" max="14863" width="14.5" style="301" customWidth="1"/>
    <col min="14864" max="15114" width="8" style="301"/>
    <col min="15115" max="15115" width="49.625" style="301" customWidth="1"/>
    <col min="15116" max="15116" width="10.125" style="301" customWidth="1"/>
    <col min="15117" max="15117" width="11.625" style="301" customWidth="1"/>
    <col min="15118" max="15118" width="12" style="301" customWidth="1"/>
    <col min="15119" max="15119" width="14.5" style="301" customWidth="1"/>
    <col min="15120" max="15370" width="8" style="301"/>
    <col min="15371" max="15371" width="49.625" style="301" customWidth="1"/>
    <col min="15372" max="15372" width="10.125" style="301" customWidth="1"/>
    <col min="15373" max="15373" width="11.625" style="301" customWidth="1"/>
    <col min="15374" max="15374" width="12" style="301" customWidth="1"/>
    <col min="15375" max="15375" width="14.5" style="301" customWidth="1"/>
    <col min="15376" max="15626" width="8" style="301"/>
    <col min="15627" max="15627" width="49.625" style="301" customWidth="1"/>
    <col min="15628" max="15628" width="10.125" style="301" customWidth="1"/>
    <col min="15629" max="15629" width="11.625" style="301" customWidth="1"/>
    <col min="15630" max="15630" width="12" style="301" customWidth="1"/>
    <col min="15631" max="15631" width="14.5" style="301" customWidth="1"/>
    <col min="15632" max="15882" width="8" style="301"/>
    <col min="15883" max="15883" width="49.625" style="301" customWidth="1"/>
    <col min="15884" max="15884" width="10.125" style="301" customWidth="1"/>
    <col min="15885" max="15885" width="11.625" style="301" customWidth="1"/>
    <col min="15886" max="15886" width="12" style="301" customWidth="1"/>
    <col min="15887" max="15887" width="14.5" style="301" customWidth="1"/>
    <col min="15888" max="16138" width="8" style="301"/>
    <col min="16139" max="16139" width="49.625" style="301" customWidth="1"/>
    <col min="16140" max="16140" width="10.125" style="301" customWidth="1"/>
    <col min="16141" max="16141" width="11.625" style="301" customWidth="1"/>
    <col min="16142" max="16142" width="12" style="301" customWidth="1"/>
    <col min="16143" max="16143" width="14.5" style="301" customWidth="1"/>
    <col min="16144" max="16384" width="8" style="301"/>
  </cols>
  <sheetData>
    <row r="1" spans="1:25" ht="25.5">
      <c r="B1" s="496" t="s">
        <v>172</v>
      </c>
      <c r="C1" s="496"/>
      <c r="D1" s="303"/>
      <c r="E1" s="303"/>
      <c r="F1" s="303"/>
      <c r="G1" s="304">
        <v>41275</v>
      </c>
      <c r="H1" s="304">
        <v>45291</v>
      </c>
      <c r="I1" s="343"/>
      <c r="M1" s="303"/>
      <c r="N1" s="303"/>
      <c r="O1" s="303"/>
      <c r="P1" s="304">
        <v>45292</v>
      </c>
      <c r="Q1" s="304">
        <v>45565</v>
      </c>
      <c r="R1" s="343"/>
      <c r="T1" s="304">
        <f>G1</f>
        <v>41275</v>
      </c>
      <c r="U1" s="304">
        <f>Q1</f>
        <v>45565</v>
      </c>
      <c r="X1" s="357" t="s">
        <v>173</v>
      </c>
    </row>
    <row r="2" spans="1:25">
      <c r="D2" s="303"/>
      <c r="E2" s="303"/>
      <c r="F2" s="303"/>
      <c r="G2" s="305" t="s">
        <v>114</v>
      </c>
      <c r="H2" s="305" t="s">
        <v>115</v>
      </c>
      <c r="I2" s="343"/>
      <c r="M2" s="303"/>
      <c r="N2" s="303"/>
      <c r="O2" s="303"/>
      <c r="P2" s="305" t="s">
        <v>114</v>
      </c>
      <c r="Q2" s="305" t="s">
        <v>115</v>
      </c>
      <c r="R2" s="343"/>
      <c r="T2" s="305" t="s">
        <v>114</v>
      </c>
      <c r="U2" s="305" t="s">
        <v>115</v>
      </c>
      <c r="X2" s="358" t="s">
        <v>174</v>
      </c>
    </row>
    <row r="3" spans="1:25">
      <c r="B3" s="306" t="s">
        <v>175</v>
      </c>
      <c r="C3" s="307" t="s">
        <v>176</v>
      </c>
      <c r="D3" s="303"/>
      <c r="E3" s="303"/>
      <c r="F3" s="303"/>
      <c r="G3" s="299"/>
      <c r="H3" s="298"/>
      <c r="I3" s="299"/>
      <c r="M3" s="299"/>
      <c r="N3" s="299"/>
      <c r="O3" s="299"/>
      <c r="P3" s="299"/>
      <c r="Q3" s="298"/>
      <c r="R3" s="344"/>
      <c r="X3" s="359" t="s">
        <v>177</v>
      </c>
    </row>
    <row r="4" spans="1:25">
      <c r="A4" s="301"/>
      <c r="B4" s="306" t="s">
        <v>117</v>
      </c>
      <c r="C4" s="308" t="s">
        <v>178</v>
      </c>
      <c r="D4" s="299"/>
      <c r="E4" s="299"/>
      <c r="F4" s="299"/>
      <c r="G4" s="299"/>
      <c r="I4" s="344"/>
      <c r="M4" s="299"/>
      <c r="N4" s="299"/>
      <c r="O4" s="299"/>
      <c r="P4" s="299"/>
      <c r="R4" s="344"/>
    </row>
    <row r="5" spans="1:25" ht="24">
      <c r="A5" s="301"/>
      <c r="B5" s="306" t="s">
        <v>118</v>
      </c>
      <c r="C5" s="309" t="s">
        <v>179</v>
      </c>
      <c r="D5" s="299"/>
      <c r="E5" s="299"/>
      <c r="F5" s="299"/>
      <c r="G5" s="299"/>
      <c r="I5" s="299"/>
      <c r="M5" s="299"/>
      <c r="N5" s="299"/>
      <c r="O5" s="299"/>
      <c r="P5" s="299"/>
      <c r="R5" s="344"/>
    </row>
    <row r="6" spans="1:25">
      <c r="A6" s="301"/>
      <c r="B6" s="306" t="s">
        <v>120</v>
      </c>
      <c r="C6" s="307" t="s">
        <v>180</v>
      </c>
      <c r="D6" s="299"/>
      <c r="E6" s="299"/>
      <c r="F6" s="299"/>
      <c r="G6" s="299"/>
      <c r="H6" s="298"/>
      <c r="I6" s="344"/>
      <c r="M6" s="299"/>
      <c r="N6" s="299"/>
      <c r="O6" s="299"/>
      <c r="P6" s="299"/>
      <c r="Q6" s="298"/>
      <c r="R6" s="344"/>
    </row>
    <row r="7" spans="1:25">
      <c r="A7" s="301"/>
      <c r="B7" s="306" t="s">
        <v>181</v>
      </c>
      <c r="C7" s="307" t="str">
        <f>C6</f>
        <v>PJ1359</v>
      </c>
      <c r="D7" s="299"/>
      <c r="E7" s="299"/>
      <c r="F7" s="299"/>
      <c r="G7" s="299"/>
      <c r="H7" s="298"/>
      <c r="I7" s="344"/>
      <c r="M7" s="299"/>
      <c r="N7" s="299"/>
      <c r="O7" s="299"/>
      <c r="P7" s="299"/>
      <c r="Q7" s="298"/>
      <c r="R7" s="344"/>
    </row>
    <row r="8" spans="1:25">
      <c r="B8" s="306" t="s">
        <v>182</v>
      </c>
      <c r="C8" s="310">
        <v>0.5</v>
      </c>
      <c r="G8" s="306" t="s">
        <v>183</v>
      </c>
      <c r="H8" s="306">
        <v>5.2529000000000003</v>
      </c>
      <c r="P8" s="306" t="s">
        <v>183</v>
      </c>
      <c r="Q8" s="306">
        <v>4.7126000000000001</v>
      </c>
    </row>
    <row r="9" spans="1:25">
      <c r="B9" s="306" t="s">
        <v>184</v>
      </c>
      <c r="C9" s="311">
        <f>ROUND(C8*C10,0)</f>
        <v>1297353</v>
      </c>
    </row>
    <row r="10" spans="1:25">
      <c r="B10" s="306" t="s">
        <v>185</v>
      </c>
      <c r="C10" s="311">
        <f>H348</f>
        <v>2594705.9086218998</v>
      </c>
      <c r="R10" s="360"/>
    </row>
    <row r="11" spans="1:25">
      <c r="A11" s="312"/>
      <c r="B11" s="306" t="s">
        <v>186</v>
      </c>
      <c r="C11" s="311">
        <v>2608831</v>
      </c>
      <c r="D11" s="312"/>
      <c r="E11" s="312"/>
      <c r="F11" s="312"/>
      <c r="G11" s="312"/>
      <c r="M11" s="312"/>
      <c r="N11" s="312"/>
      <c r="O11" s="312"/>
      <c r="P11" s="312"/>
      <c r="R11" s="360"/>
    </row>
    <row r="13" spans="1:25" ht="29.25">
      <c r="A13" s="313" t="s">
        <v>187</v>
      </c>
      <c r="B13" s="314"/>
      <c r="C13" s="315" t="s">
        <v>132</v>
      </c>
      <c r="D13" s="316" t="s">
        <v>188</v>
      </c>
      <c r="E13" s="317" t="s">
        <v>134</v>
      </c>
      <c r="F13" s="317" t="s">
        <v>189</v>
      </c>
      <c r="G13" s="316" t="s">
        <v>190</v>
      </c>
      <c r="H13" s="316" t="s">
        <v>191</v>
      </c>
      <c r="I13" s="345" t="s">
        <v>192</v>
      </c>
      <c r="J13" s="346"/>
      <c r="K13" s="346"/>
      <c r="L13" s="346"/>
      <c r="M13" s="316" t="s">
        <v>188</v>
      </c>
      <c r="N13" s="317" t="s">
        <v>134</v>
      </c>
      <c r="O13" s="317" t="s">
        <v>189</v>
      </c>
      <c r="P13" s="316" t="s">
        <v>190</v>
      </c>
      <c r="Q13" s="316" t="s">
        <v>191</v>
      </c>
      <c r="R13" s="345" t="s">
        <v>192</v>
      </c>
      <c r="S13" s="346"/>
      <c r="T13" s="316" t="s">
        <v>190</v>
      </c>
      <c r="U13" s="316" t="s">
        <v>191</v>
      </c>
      <c r="V13" s="345" t="s">
        <v>192</v>
      </c>
      <c r="X13" s="361" t="s">
        <v>193</v>
      </c>
      <c r="Y13" s="363" t="s">
        <v>194</v>
      </c>
    </row>
    <row r="14" spans="1:25">
      <c r="A14" s="318"/>
      <c r="B14" s="319">
        <v>1</v>
      </c>
      <c r="C14" s="318" t="s">
        <v>195</v>
      </c>
      <c r="D14" s="320">
        <v>450776</v>
      </c>
      <c r="E14" s="321">
        <v>475002.95</v>
      </c>
      <c r="F14" s="322"/>
      <c r="G14" s="322">
        <f>SUM(G15:G18)</f>
        <v>2367885</v>
      </c>
      <c r="H14" s="322">
        <f>SUM(H15:H18)</f>
        <v>450777</v>
      </c>
      <c r="I14" s="347">
        <f>H14/$H$348</f>
        <v>0.17372951535745201</v>
      </c>
      <c r="J14" s="348">
        <f>D14-H14</f>
        <v>-1</v>
      </c>
      <c r="K14" s="348">
        <f>E14-H14</f>
        <v>24225.95</v>
      </c>
      <c r="M14" s="349"/>
      <c r="N14" s="321">
        <v>357509</v>
      </c>
      <c r="O14" s="322"/>
      <c r="P14" s="322">
        <f>SUM(P15:P18)</f>
        <v>0</v>
      </c>
      <c r="Q14" s="322">
        <f>SUM(Q15:Q18)</f>
        <v>0</v>
      </c>
      <c r="R14" s="347">
        <f>Q14/$Q$348</f>
        <v>0</v>
      </c>
      <c r="T14" s="349">
        <f>SUM(T15:T18)</f>
        <v>2367885</v>
      </c>
      <c r="U14" s="322">
        <f>SUM(U15:U18)</f>
        <v>450777</v>
      </c>
      <c r="V14" s="347">
        <f>U14/$U$348</f>
        <v>0.17260026901126699</v>
      </c>
      <c r="X14" s="358"/>
      <c r="Y14" s="364"/>
    </row>
    <row r="15" spans="1:25">
      <c r="A15" s="323"/>
      <c r="B15" s="324">
        <v>1.07</v>
      </c>
      <c r="C15" s="325" t="s">
        <v>196</v>
      </c>
      <c r="D15" s="326" t="s">
        <v>197</v>
      </c>
      <c r="E15" s="327">
        <v>35269</v>
      </c>
      <c r="F15" s="327">
        <v>13</v>
      </c>
      <c r="G15" s="327">
        <f>ROUND(E15*F15,0)</f>
        <v>458497</v>
      </c>
      <c r="H15" s="328">
        <f>ROUND(G15/$H$8,0)</f>
        <v>87285</v>
      </c>
      <c r="I15" s="350"/>
      <c r="J15" s="301" t="e">
        <f t="shared" ref="J15:J73" si="0">D15-H15</f>
        <v>#VALUE!</v>
      </c>
      <c r="K15" s="301">
        <f t="shared" ref="K15:K73" si="1">E15-H15</f>
        <v>-52016</v>
      </c>
      <c r="M15" s="326" t="str">
        <f>D15</f>
        <v>month</v>
      </c>
      <c r="N15" s="351">
        <f>E15</f>
        <v>35269</v>
      </c>
      <c r="O15" s="327"/>
      <c r="P15" s="327">
        <f>ROUND(N15*O15,0)</f>
        <v>0</v>
      </c>
      <c r="Q15" s="328">
        <f>ROUND(P15/$Q$8,0)</f>
        <v>0</v>
      </c>
      <c r="R15" s="350"/>
      <c r="T15" s="326">
        <f t="shared" ref="T15:U18" si="2">G15+P15</f>
        <v>458497</v>
      </c>
      <c r="U15" s="328">
        <f t="shared" si="2"/>
        <v>87285</v>
      </c>
      <c r="V15" s="350"/>
      <c r="X15" s="358"/>
      <c r="Y15" s="364"/>
    </row>
    <row r="16" spans="1:25">
      <c r="A16" s="323"/>
      <c r="B16" s="324">
        <v>1.08</v>
      </c>
      <c r="C16" s="325" t="s">
        <v>198</v>
      </c>
      <c r="D16" s="326" t="s">
        <v>197</v>
      </c>
      <c r="E16" s="327">
        <v>52800</v>
      </c>
      <c r="F16" s="327">
        <v>13</v>
      </c>
      <c r="G16" s="327">
        <f>ROUND(E16*F16,0)</f>
        <v>686400</v>
      </c>
      <c r="H16" s="328">
        <f>ROUND(G16/$H$8,0)</f>
        <v>130671</v>
      </c>
      <c r="I16" s="350"/>
      <c r="J16" s="301" t="e">
        <f t="shared" si="0"/>
        <v>#VALUE!</v>
      </c>
      <c r="K16" s="301">
        <f t="shared" si="1"/>
        <v>-77871</v>
      </c>
      <c r="M16" s="326" t="s">
        <v>197</v>
      </c>
      <c r="N16" s="351">
        <f>E16</f>
        <v>52800</v>
      </c>
      <c r="O16" s="327"/>
      <c r="P16" s="327">
        <f>ROUND(N16*O16,0)</f>
        <v>0</v>
      </c>
      <c r="Q16" s="328">
        <f>ROUND(P16/$Q$8,0)</f>
        <v>0</v>
      </c>
      <c r="R16" s="350"/>
      <c r="T16" s="326">
        <f t="shared" si="2"/>
        <v>686400</v>
      </c>
      <c r="U16" s="328">
        <f t="shared" si="2"/>
        <v>130671</v>
      </c>
      <c r="V16" s="350"/>
      <c r="X16" s="362"/>
      <c r="Y16" s="364"/>
    </row>
    <row r="17" spans="1:25">
      <c r="A17" s="323"/>
      <c r="B17" s="324">
        <v>1.1100000000000001</v>
      </c>
      <c r="C17" s="325" t="s">
        <v>199</v>
      </c>
      <c r="D17" s="326" t="s">
        <v>197</v>
      </c>
      <c r="E17" s="327">
        <v>73268</v>
      </c>
      <c r="F17" s="327">
        <v>13</v>
      </c>
      <c r="G17" s="327">
        <f>ROUND(E17*F17,0)</f>
        <v>952484</v>
      </c>
      <c r="H17" s="328">
        <f>ROUND(G17/$H$8,0)</f>
        <v>181325</v>
      </c>
      <c r="I17" s="350"/>
      <c r="J17" s="301" t="e">
        <f t="shared" si="0"/>
        <v>#VALUE!</v>
      </c>
      <c r="K17" s="301">
        <f t="shared" si="1"/>
        <v>-108057</v>
      </c>
      <c r="M17" s="326" t="s">
        <v>197</v>
      </c>
      <c r="N17" s="351">
        <f>E17</f>
        <v>73268</v>
      </c>
      <c r="O17" s="327"/>
      <c r="P17" s="327">
        <f>ROUND(N17*O17,0)</f>
        <v>0</v>
      </c>
      <c r="Q17" s="328">
        <f>ROUND(P17/$Q$8,0)</f>
        <v>0</v>
      </c>
      <c r="R17" s="350"/>
      <c r="T17" s="326">
        <f t="shared" si="2"/>
        <v>952484</v>
      </c>
      <c r="U17" s="328">
        <f t="shared" si="2"/>
        <v>181325</v>
      </c>
      <c r="V17" s="350"/>
      <c r="X17" s="362"/>
      <c r="Y17" s="364"/>
    </row>
    <row r="18" spans="1:25">
      <c r="A18" s="323"/>
      <c r="B18" s="324">
        <v>1.071</v>
      </c>
      <c r="C18" s="325" t="s">
        <v>200</v>
      </c>
      <c r="D18" s="326" t="s">
        <v>197</v>
      </c>
      <c r="E18" s="327">
        <v>20808</v>
      </c>
      <c r="F18" s="327">
        <v>13</v>
      </c>
      <c r="G18" s="327">
        <f>ROUND(E18*F18,0)</f>
        <v>270504</v>
      </c>
      <c r="H18" s="328">
        <f>ROUND(G18/$H$8,0)</f>
        <v>51496</v>
      </c>
      <c r="I18" s="350"/>
      <c r="J18" s="301" t="e">
        <f t="shared" si="0"/>
        <v>#VALUE!</v>
      </c>
      <c r="K18" s="301">
        <f t="shared" si="1"/>
        <v>-30688</v>
      </c>
      <c r="M18" s="326" t="s">
        <v>197</v>
      </c>
      <c r="N18" s="351">
        <f>E18</f>
        <v>20808</v>
      </c>
      <c r="O18" s="327"/>
      <c r="P18" s="327">
        <f>ROUND(N18*O18,0)</f>
        <v>0</v>
      </c>
      <c r="Q18" s="328">
        <f>ROUND(P18/$Q$8,0)</f>
        <v>0</v>
      </c>
      <c r="R18" s="350"/>
      <c r="T18" s="326">
        <f t="shared" si="2"/>
        <v>270504</v>
      </c>
      <c r="U18" s="328">
        <f t="shared" si="2"/>
        <v>51496</v>
      </c>
      <c r="V18" s="350"/>
      <c r="X18" s="362"/>
      <c r="Y18" s="364"/>
    </row>
    <row r="19" spans="1:25">
      <c r="A19" s="318"/>
      <c r="B19" s="319">
        <v>2</v>
      </c>
      <c r="C19" s="318" t="s">
        <v>201</v>
      </c>
      <c r="D19" s="320">
        <v>98243</v>
      </c>
      <c r="E19" s="321">
        <v>89737.279999999999</v>
      </c>
      <c r="F19" s="322"/>
      <c r="G19" s="322">
        <f>SUM(G20:G21)</f>
        <v>516060</v>
      </c>
      <c r="H19" s="322">
        <f>SUM(H20:H21)</f>
        <v>98242</v>
      </c>
      <c r="I19" s="347">
        <f>H19/$H$348</f>
        <v>3.78624797799062E-2</v>
      </c>
      <c r="J19" s="301">
        <f t="shared" si="0"/>
        <v>1</v>
      </c>
      <c r="K19" s="301">
        <f t="shared" si="1"/>
        <v>-8504.7199999999993</v>
      </c>
      <c r="M19" s="349"/>
      <c r="N19" s="321">
        <v>67606</v>
      </c>
      <c r="O19" s="322"/>
      <c r="P19" s="322">
        <f>SUM(P20:P21)</f>
        <v>0</v>
      </c>
      <c r="Q19" s="322">
        <f>SUM(Q20:Q21)</f>
        <v>0</v>
      </c>
      <c r="R19" s="347">
        <f>Q19/$Q$348</f>
        <v>0</v>
      </c>
      <c r="T19" s="349">
        <f>SUM(T20:T21)</f>
        <v>516060</v>
      </c>
      <c r="U19" s="322">
        <f>SUM(U20:U21)</f>
        <v>98242</v>
      </c>
      <c r="V19" s="347">
        <f>U19/$U$348</f>
        <v>3.76163726814032E-2</v>
      </c>
      <c r="X19" s="362"/>
      <c r="Y19" s="364"/>
    </row>
    <row r="20" spans="1:25">
      <c r="A20" s="323"/>
      <c r="B20" s="324">
        <v>2.02</v>
      </c>
      <c r="C20" s="329" t="s">
        <v>202</v>
      </c>
      <c r="D20" s="326" t="s">
        <v>203</v>
      </c>
      <c r="E20" s="327">
        <v>9075</v>
      </c>
      <c r="F20" s="327">
        <v>12</v>
      </c>
      <c r="G20" s="327">
        <f>ROUND(E20*F20,0)</f>
        <v>108900</v>
      </c>
      <c r="H20" s="330">
        <f>ROUND(G20/$H$8,0)</f>
        <v>20731</v>
      </c>
      <c r="I20" s="350"/>
      <c r="J20" s="301" t="e">
        <f t="shared" si="0"/>
        <v>#VALUE!</v>
      </c>
      <c r="K20" s="301">
        <f t="shared" si="1"/>
        <v>-11656</v>
      </c>
      <c r="M20" s="326" t="s">
        <v>197</v>
      </c>
      <c r="N20" s="351">
        <f>E20</f>
        <v>9075</v>
      </c>
      <c r="O20" s="327"/>
      <c r="P20" s="327">
        <f>ROUND(N20*O20,0)</f>
        <v>0</v>
      </c>
      <c r="Q20" s="330">
        <f>ROUND(P20/$Q$8,0)</f>
        <v>0</v>
      </c>
      <c r="R20" s="350"/>
      <c r="T20" s="326">
        <f>G20+P20</f>
        <v>108900</v>
      </c>
      <c r="U20" s="330">
        <f>H20+Q20</f>
        <v>20731</v>
      </c>
      <c r="V20" s="350"/>
      <c r="X20" s="362"/>
      <c r="Y20" s="364"/>
    </row>
    <row r="21" spans="1:25">
      <c r="A21" s="323"/>
      <c r="B21" s="324">
        <v>2.08</v>
      </c>
      <c r="C21" s="331" t="s">
        <v>204</v>
      </c>
      <c r="D21" s="326" t="s">
        <v>203</v>
      </c>
      <c r="E21" s="327">
        <v>33930</v>
      </c>
      <c r="F21" s="327">
        <v>12</v>
      </c>
      <c r="G21" s="327">
        <f>ROUND(E21*F21,0)</f>
        <v>407160</v>
      </c>
      <c r="H21" s="327">
        <f>ROUND(G21/$H$8,0)</f>
        <v>77511</v>
      </c>
      <c r="I21" s="350"/>
      <c r="J21" s="301" t="e">
        <f t="shared" si="0"/>
        <v>#VALUE!</v>
      </c>
      <c r="K21" s="301">
        <f t="shared" si="1"/>
        <v>-43581</v>
      </c>
      <c r="M21" s="326" t="s">
        <v>197</v>
      </c>
      <c r="N21" s="351">
        <f>E21</f>
        <v>33930</v>
      </c>
      <c r="O21" s="327"/>
      <c r="P21" s="327">
        <f>ROUND(N21*O21,0)</f>
        <v>0</v>
      </c>
      <c r="Q21" s="327">
        <f>ROUND(P21/$Q$8,0)</f>
        <v>0</v>
      </c>
      <c r="R21" s="350"/>
      <c r="T21" s="326">
        <f>G21+P21</f>
        <v>407160</v>
      </c>
      <c r="U21" s="327">
        <f>H21+Q21</f>
        <v>77511</v>
      </c>
      <c r="V21" s="350"/>
      <c r="X21" s="362"/>
      <c r="Y21" s="364"/>
    </row>
    <row r="22" spans="1:25">
      <c r="A22" s="332"/>
      <c r="B22" s="324"/>
      <c r="C22" s="325"/>
      <c r="D22" s="326"/>
      <c r="E22" s="327"/>
      <c r="F22" s="327"/>
      <c r="G22" s="327"/>
      <c r="H22" s="328"/>
      <c r="I22" s="350"/>
      <c r="J22" s="301">
        <f t="shared" si="0"/>
        <v>0</v>
      </c>
      <c r="K22" s="301">
        <f t="shared" si="1"/>
        <v>0</v>
      </c>
      <c r="M22" s="326"/>
      <c r="N22" s="327"/>
      <c r="O22" s="327"/>
      <c r="P22" s="327"/>
      <c r="Q22" s="328"/>
      <c r="R22" s="350"/>
      <c r="T22" s="326"/>
      <c r="U22" s="328"/>
      <c r="V22" s="350"/>
      <c r="X22" s="362"/>
      <c r="Y22" s="364"/>
    </row>
    <row r="23" spans="1:25">
      <c r="A23" s="333"/>
      <c r="B23" s="334" t="s">
        <v>205</v>
      </c>
      <c r="C23" s="335" t="s">
        <v>206</v>
      </c>
      <c r="D23" s="320">
        <v>1757610</v>
      </c>
      <c r="E23" s="321">
        <v>159530.69</v>
      </c>
      <c r="F23" s="318"/>
      <c r="G23" s="322">
        <f>G24+G105</f>
        <v>9232550</v>
      </c>
      <c r="H23" s="322">
        <f>H24+H105</f>
        <v>1757610</v>
      </c>
      <c r="I23" s="352"/>
      <c r="J23" s="301">
        <f t="shared" si="0"/>
        <v>0</v>
      </c>
      <c r="K23" s="301">
        <f t="shared" si="1"/>
        <v>-1598079.31</v>
      </c>
      <c r="M23" s="353"/>
      <c r="N23" s="321">
        <v>1598079</v>
      </c>
      <c r="O23" s="318"/>
      <c r="P23" s="322">
        <f>P24+P105</f>
        <v>0</v>
      </c>
      <c r="Q23" s="322">
        <f>Q24+Q105</f>
        <v>0</v>
      </c>
      <c r="R23" s="347">
        <f>Q23/$Q$348</f>
        <v>0</v>
      </c>
      <c r="T23" s="349">
        <f>T24+T105</f>
        <v>9232550</v>
      </c>
      <c r="U23" s="322">
        <f>U24+U105</f>
        <v>1757610</v>
      </c>
      <c r="V23" s="347">
        <f>U23/$U$348</f>
        <v>0.67298011836649396</v>
      </c>
      <c r="X23" s="362"/>
      <c r="Y23" s="364"/>
    </row>
    <row r="24" spans="1:25" ht="63.75" hidden="1" outlineLevel="1" collapsed="1">
      <c r="A24" s="323"/>
      <c r="B24" s="336" t="s">
        <v>207</v>
      </c>
      <c r="C24" s="337" t="s">
        <v>208</v>
      </c>
      <c r="D24" s="320">
        <v>159531</v>
      </c>
      <c r="E24" s="321"/>
      <c r="F24" s="322"/>
      <c r="G24" s="322">
        <f>G25+G41+G57+G73+G89</f>
        <v>838000</v>
      </c>
      <c r="H24" s="322">
        <f>H25+H41+H57+H73+H89</f>
        <v>159531</v>
      </c>
      <c r="I24" s="347">
        <f>H24/$H$348</f>
        <v>6.1483268477516902E-2</v>
      </c>
      <c r="J24" s="301">
        <f t="shared" si="0"/>
        <v>0</v>
      </c>
      <c r="K24" s="301">
        <f t="shared" si="1"/>
        <v>-159531</v>
      </c>
      <c r="M24" s="349"/>
      <c r="N24" s="322"/>
      <c r="O24" s="322"/>
      <c r="P24" s="322">
        <f>P25+P41+P57+P73+P89</f>
        <v>0</v>
      </c>
      <c r="Q24" s="322">
        <f>Q25+Q41+Q57+Q73+Q89</f>
        <v>0</v>
      </c>
      <c r="R24" s="347">
        <f>Q24/$Q$348</f>
        <v>0</v>
      </c>
      <c r="T24" s="349">
        <f>T25+T41+T57+T73+T89</f>
        <v>838000</v>
      </c>
      <c r="U24" s="322">
        <f>U25+U41+U57+U73+U89</f>
        <v>159531</v>
      </c>
      <c r="V24" s="347">
        <f>U24/$U$348</f>
        <v>6.1083625641140601E-2</v>
      </c>
      <c r="X24" s="362"/>
      <c r="Y24" s="364"/>
    </row>
    <row r="25" spans="1:25" ht="38.25" hidden="1" outlineLevel="1">
      <c r="A25" s="323"/>
      <c r="B25" s="338" t="s">
        <v>209</v>
      </c>
      <c r="C25" s="337" t="s">
        <v>210</v>
      </c>
      <c r="D25" s="339"/>
      <c r="E25" s="340"/>
      <c r="F25" s="340"/>
      <c r="G25" s="340">
        <f>SUM(G26:G40)</f>
        <v>0</v>
      </c>
      <c r="H25" s="340">
        <f>SUM(H26:H40)</f>
        <v>0</v>
      </c>
      <c r="I25" s="354">
        <f>H25/$H$348</f>
        <v>0</v>
      </c>
      <c r="J25" s="301">
        <f t="shared" si="0"/>
        <v>0</v>
      </c>
      <c r="K25" s="301">
        <f t="shared" si="1"/>
        <v>0</v>
      </c>
      <c r="M25" s="339"/>
      <c r="N25" s="340"/>
      <c r="O25" s="340"/>
      <c r="P25" s="340">
        <f>SUM(P26:P40)</f>
        <v>0</v>
      </c>
      <c r="Q25" s="340">
        <f>SUM(Q26:Q40)</f>
        <v>0</v>
      </c>
      <c r="R25" s="354">
        <f>Q25/$Q$348</f>
        <v>0</v>
      </c>
      <c r="T25" s="339">
        <f t="shared" ref="T25:T86" si="3">G25+P25</f>
        <v>0</v>
      </c>
      <c r="U25" s="340">
        <f t="shared" ref="U25:U86" si="4">H25+Q25</f>
        <v>0</v>
      </c>
      <c r="V25" s="354">
        <f>U25/$U$348</f>
        <v>0</v>
      </c>
      <c r="X25" s="362"/>
      <c r="Y25" s="364"/>
    </row>
    <row r="26" spans="1:25" hidden="1" outlineLevel="2">
      <c r="A26" s="323"/>
      <c r="B26" s="341" t="s">
        <v>211</v>
      </c>
      <c r="C26" s="325" t="s">
        <v>212</v>
      </c>
      <c r="D26" s="326"/>
      <c r="E26" s="327">
        <v>0</v>
      </c>
      <c r="F26" s="327">
        <v>0</v>
      </c>
      <c r="G26" s="327">
        <f t="shared" ref="G26:G40" si="5">ROUND(E26*F26,0)</f>
        <v>0</v>
      </c>
      <c r="H26" s="328">
        <f t="shared" ref="H26:H40" si="6">ROUND(G26/$H$8,0)</f>
        <v>0</v>
      </c>
      <c r="I26" s="350"/>
      <c r="J26" s="301">
        <f t="shared" si="0"/>
        <v>0</v>
      </c>
      <c r="K26" s="301">
        <f t="shared" si="1"/>
        <v>0</v>
      </c>
      <c r="M26" s="326"/>
      <c r="N26" s="351"/>
      <c r="O26" s="327"/>
      <c r="P26" s="327">
        <f t="shared" ref="P26:P40" si="7">ROUND(N26*O26,0)</f>
        <v>0</v>
      </c>
      <c r="Q26" s="328">
        <f t="shared" ref="Q26:Q40" si="8">ROUND(P26/$Q$8,0)</f>
        <v>0</v>
      </c>
      <c r="R26" s="350"/>
      <c r="T26" s="326">
        <f t="shared" si="3"/>
        <v>0</v>
      </c>
      <c r="U26" s="328">
        <f t="shared" si="4"/>
        <v>0</v>
      </c>
      <c r="V26" s="350"/>
      <c r="X26" s="362"/>
      <c r="Y26" s="364"/>
    </row>
    <row r="27" spans="1:25" hidden="1" outlineLevel="2">
      <c r="A27" s="323"/>
      <c r="B27" s="342" t="s">
        <v>213</v>
      </c>
      <c r="C27" s="325" t="s">
        <v>214</v>
      </c>
      <c r="D27" s="326"/>
      <c r="E27" s="327">
        <v>0</v>
      </c>
      <c r="F27" s="327">
        <v>0</v>
      </c>
      <c r="G27" s="327">
        <f t="shared" si="5"/>
        <v>0</v>
      </c>
      <c r="H27" s="328">
        <f t="shared" si="6"/>
        <v>0</v>
      </c>
      <c r="I27" s="350"/>
      <c r="J27" s="301">
        <f t="shared" si="0"/>
        <v>0</v>
      </c>
      <c r="K27" s="301">
        <f t="shared" si="1"/>
        <v>0</v>
      </c>
      <c r="M27" s="326"/>
      <c r="N27" s="327"/>
      <c r="O27" s="327"/>
      <c r="P27" s="327">
        <f t="shared" si="7"/>
        <v>0</v>
      </c>
      <c r="Q27" s="328">
        <f t="shared" si="8"/>
        <v>0</v>
      </c>
      <c r="R27" s="350"/>
      <c r="T27" s="326">
        <f t="shared" si="3"/>
        <v>0</v>
      </c>
      <c r="U27" s="328">
        <f t="shared" si="4"/>
        <v>0</v>
      </c>
      <c r="V27" s="350"/>
      <c r="X27" s="362"/>
      <c r="Y27" s="364"/>
    </row>
    <row r="28" spans="1:25" hidden="1" outlineLevel="2">
      <c r="A28" s="323"/>
      <c r="B28" s="342" t="s">
        <v>215</v>
      </c>
      <c r="C28" s="325" t="s">
        <v>216</v>
      </c>
      <c r="D28" s="326"/>
      <c r="E28" s="327">
        <v>0</v>
      </c>
      <c r="F28" s="327">
        <v>0</v>
      </c>
      <c r="G28" s="327">
        <f t="shared" si="5"/>
        <v>0</v>
      </c>
      <c r="H28" s="328">
        <f t="shared" si="6"/>
        <v>0</v>
      </c>
      <c r="I28" s="350"/>
      <c r="J28" s="301">
        <f t="shared" si="0"/>
        <v>0</v>
      </c>
      <c r="K28" s="301">
        <f t="shared" si="1"/>
        <v>0</v>
      </c>
      <c r="M28" s="326"/>
      <c r="N28" s="327"/>
      <c r="O28" s="327"/>
      <c r="P28" s="327">
        <f t="shared" si="7"/>
        <v>0</v>
      </c>
      <c r="Q28" s="328">
        <f t="shared" si="8"/>
        <v>0</v>
      </c>
      <c r="R28" s="350"/>
      <c r="T28" s="326">
        <f t="shared" si="3"/>
        <v>0</v>
      </c>
      <c r="U28" s="328">
        <f t="shared" si="4"/>
        <v>0</v>
      </c>
      <c r="V28" s="350"/>
      <c r="X28" s="362"/>
      <c r="Y28" s="364"/>
    </row>
    <row r="29" spans="1:25" hidden="1" outlineLevel="2">
      <c r="A29" s="323"/>
      <c r="B29" s="342" t="s">
        <v>217</v>
      </c>
      <c r="C29" s="325" t="s">
        <v>218</v>
      </c>
      <c r="D29" s="326"/>
      <c r="E29" s="327">
        <v>0</v>
      </c>
      <c r="F29" s="327">
        <v>0</v>
      </c>
      <c r="G29" s="327">
        <f t="shared" si="5"/>
        <v>0</v>
      </c>
      <c r="H29" s="328">
        <f t="shared" si="6"/>
        <v>0</v>
      </c>
      <c r="I29" s="350"/>
      <c r="J29" s="301">
        <f t="shared" si="0"/>
        <v>0</v>
      </c>
      <c r="K29" s="301">
        <f t="shared" si="1"/>
        <v>0</v>
      </c>
      <c r="M29" s="326"/>
      <c r="N29" s="327"/>
      <c r="O29" s="327"/>
      <c r="P29" s="327">
        <f t="shared" si="7"/>
        <v>0</v>
      </c>
      <c r="Q29" s="328">
        <f t="shared" si="8"/>
        <v>0</v>
      </c>
      <c r="R29" s="350"/>
      <c r="T29" s="326">
        <f t="shared" si="3"/>
        <v>0</v>
      </c>
      <c r="U29" s="328">
        <f t="shared" si="4"/>
        <v>0</v>
      </c>
      <c r="V29" s="350"/>
      <c r="X29" s="362"/>
      <c r="Y29" s="364"/>
    </row>
    <row r="30" spans="1:25" hidden="1" outlineLevel="2">
      <c r="A30" s="323"/>
      <c r="B30" s="342" t="s">
        <v>219</v>
      </c>
      <c r="C30" s="325" t="s">
        <v>220</v>
      </c>
      <c r="D30" s="326"/>
      <c r="E30" s="327">
        <v>0</v>
      </c>
      <c r="F30" s="327">
        <v>0</v>
      </c>
      <c r="G30" s="327">
        <f t="shared" si="5"/>
        <v>0</v>
      </c>
      <c r="H30" s="328">
        <f t="shared" si="6"/>
        <v>0</v>
      </c>
      <c r="I30" s="350"/>
      <c r="J30" s="301">
        <f t="shared" si="0"/>
        <v>0</v>
      </c>
      <c r="K30" s="301">
        <f t="shared" si="1"/>
        <v>0</v>
      </c>
      <c r="M30" s="326"/>
      <c r="N30" s="327"/>
      <c r="O30" s="327"/>
      <c r="P30" s="327">
        <f t="shared" si="7"/>
        <v>0</v>
      </c>
      <c r="Q30" s="328">
        <f t="shared" si="8"/>
        <v>0</v>
      </c>
      <c r="R30" s="350"/>
      <c r="T30" s="326">
        <f t="shared" si="3"/>
        <v>0</v>
      </c>
      <c r="U30" s="328">
        <f t="shared" si="4"/>
        <v>0</v>
      </c>
      <c r="V30" s="350"/>
      <c r="X30" s="362"/>
      <c r="Y30" s="364"/>
    </row>
    <row r="31" spans="1:25" hidden="1" outlineLevel="2">
      <c r="A31" s="323"/>
      <c r="B31" s="342" t="s">
        <v>221</v>
      </c>
      <c r="C31" s="325" t="s">
        <v>149</v>
      </c>
      <c r="D31" s="326"/>
      <c r="E31" s="327"/>
      <c r="F31" s="327"/>
      <c r="G31" s="327">
        <f t="shared" si="5"/>
        <v>0</v>
      </c>
      <c r="H31" s="328">
        <f t="shared" si="6"/>
        <v>0</v>
      </c>
      <c r="I31" s="350"/>
      <c r="J31" s="301">
        <f t="shared" si="0"/>
        <v>0</v>
      </c>
      <c r="K31" s="301">
        <f t="shared" si="1"/>
        <v>0</v>
      </c>
      <c r="M31" s="326"/>
      <c r="N31" s="327"/>
      <c r="O31" s="327"/>
      <c r="P31" s="327">
        <f t="shared" si="7"/>
        <v>0</v>
      </c>
      <c r="Q31" s="328">
        <f t="shared" si="8"/>
        <v>0</v>
      </c>
      <c r="R31" s="350"/>
      <c r="T31" s="326">
        <f t="shared" si="3"/>
        <v>0</v>
      </c>
      <c r="U31" s="328">
        <f t="shared" si="4"/>
        <v>0</v>
      </c>
      <c r="V31" s="350"/>
      <c r="X31" s="362"/>
      <c r="Y31" s="364"/>
    </row>
    <row r="32" spans="1:25" hidden="1" outlineLevel="2">
      <c r="A32" s="323"/>
      <c r="B32" s="342" t="s">
        <v>222</v>
      </c>
      <c r="C32" s="325" t="s">
        <v>149</v>
      </c>
      <c r="D32" s="326"/>
      <c r="E32" s="327"/>
      <c r="F32" s="327"/>
      <c r="G32" s="327">
        <f t="shared" si="5"/>
        <v>0</v>
      </c>
      <c r="H32" s="328">
        <f t="shared" si="6"/>
        <v>0</v>
      </c>
      <c r="I32" s="350"/>
      <c r="J32" s="301">
        <f t="shared" si="0"/>
        <v>0</v>
      </c>
      <c r="K32" s="301">
        <f t="shared" si="1"/>
        <v>0</v>
      </c>
      <c r="M32" s="326"/>
      <c r="N32" s="327"/>
      <c r="O32" s="327"/>
      <c r="P32" s="327">
        <f t="shared" si="7"/>
        <v>0</v>
      </c>
      <c r="Q32" s="328">
        <f t="shared" si="8"/>
        <v>0</v>
      </c>
      <c r="R32" s="350"/>
      <c r="T32" s="326">
        <f t="shared" si="3"/>
        <v>0</v>
      </c>
      <c r="U32" s="328">
        <f t="shared" si="4"/>
        <v>0</v>
      </c>
      <c r="V32" s="350"/>
      <c r="X32" s="362"/>
      <c r="Y32" s="364"/>
    </row>
    <row r="33" spans="1:25" hidden="1" outlineLevel="2">
      <c r="A33" s="323"/>
      <c r="B33" s="341" t="s">
        <v>223</v>
      </c>
      <c r="C33" s="325" t="s">
        <v>149</v>
      </c>
      <c r="D33" s="326"/>
      <c r="E33" s="327"/>
      <c r="F33" s="327"/>
      <c r="G33" s="327">
        <f t="shared" si="5"/>
        <v>0</v>
      </c>
      <c r="H33" s="328">
        <f t="shared" si="6"/>
        <v>0</v>
      </c>
      <c r="I33" s="350"/>
      <c r="J33" s="301">
        <f t="shared" si="0"/>
        <v>0</v>
      </c>
      <c r="K33" s="301">
        <f t="shared" si="1"/>
        <v>0</v>
      </c>
      <c r="M33" s="326"/>
      <c r="N33" s="327"/>
      <c r="O33" s="327"/>
      <c r="P33" s="327">
        <f t="shared" si="7"/>
        <v>0</v>
      </c>
      <c r="Q33" s="328">
        <f t="shared" si="8"/>
        <v>0</v>
      </c>
      <c r="R33" s="350"/>
      <c r="T33" s="326">
        <f t="shared" si="3"/>
        <v>0</v>
      </c>
      <c r="U33" s="328">
        <f t="shared" si="4"/>
        <v>0</v>
      </c>
      <c r="V33" s="350"/>
      <c r="X33" s="362"/>
      <c r="Y33" s="364"/>
    </row>
    <row r="34" spans="1:25" hidden="1" outlineLevel="2">
      <c r="A34" s="323"/>
      <c r="B34" s="342" t="s">
        <v>224</v>
      </c>
      <c r="C34" s="325" t="s">
        <v>149</v>
      </c>
      <c r="D34" s="326"/>
      <c r="E34" s="327"/>
      <c r="F34" s="327"/>
      <c r="G34" s="327">
        <f t="shared" si="5"/>
        <v>0</v>
      </c>
      <c r="H34" s="328">
        <f t="shared" si="6"/>
        <v>0</v>
      </c>
      <c r="I34" s="350"/>
      <c r="J34" s="301">
        <f t="shared" si="0"/>
        <v>0</v>
      </c>
      <c r="K34" s="301">
        <f t="shared" si="1"/>
        <v>0</v>
      </c>
      <c r="M34" s="326"/>
      <c r="N34" s="327"/>
      <c r="O34" s="327"/>
      <c r="P34" s="327">
        <f t="shared" si="7"/>
        <v>0</v>
      </c>
      <c r="Q34" s="328">
        <f t="shared" si="8"/>
        <v>0</v>
      </c>
      <c r="R34" s="350"/>
      <c r="T34" s="326">
        <f t="shared" si="3"/>
        <v>0</v>
      </c>
      <c r="U34" s="328">
        <f t="shared" si="4"/>
        <v>0</v>
      </c>
      <c r="V34" s="350"/>
      <c r="X34" s="362"/>
      <c r="Y34" s="364"/>
    </row>
    <row r="35" spans="1:25" hidden="1" outlineLevel="2">
      <c r="A35" s="323"/>
      <c r="B35" s="342" t="s">
        <v>225</v>
      </c>
      <c r="C35" s="325" t="s">
        <v>149</v>
      </c>
      <c r="D35" s="326"/>
      <c r="E35" s="327"/>
      <c r="F35" s="327"/>
      <c r="G35" s="327">
        <f t="shared" si="5"/>
        <v>0</v>
      </c>
      <c r="H35" s="328">
        <f t="shared" si="6"/>
        <v>0</v>
      </c>
      <c r="I35" s="350"/>
      <c r="J35" s="301">
        <f t="shared" si="0"/>
        <v>0</v>
      </c>
      <c r="K35" s="301">
        <f t="shared" si="1"/>
        <v>0</v>
      </c>
      <c r="M35" s="326"/>
      <c r="N35" s="327"/>
      <c r="O35" s="327"/>
      <c r="P35" s="327">
        <f t="shared" si="7"/>
        <v>0</v>
      </c>
      <c r="Q35" s="328">
        <f t="shared" si="8"/>
        <v>0</v>
      </c>
      <c r="R35" s="350"/>
      <c r="T35" s="326">
        <f t="shared" si="3"/>
        <v>0</v>
      </c>
      <c r="U35" s="328">
        <f t="shared" si="4"/>
        <v>0</v>
      </c>
      <c r="V35" s="350"/>
      <c r="X35" s="362"/>
      <c r="Y35" s="364"/>
    </row>
    <row r="36" spans="1:25" hidden="1" outlineLevel="2">
      <c r="A36" s="323"/>
      <c r="B36" s="342" t="s">
        <v>226</v>
      </c>
      <c r="C36" s="325" t="s">
        <v>149</v>
      </c>
      <c r="D36" s="326"/>
      <c r="E36" s="327"/>
      <c r="F36" s="327"/>
      <c r="G36" s="327">
        <f t="shared" si="5"/>
        <v>0</v>
      </c>
      <c r="H36" s="328">
        <f t="shared" si="6"/>
        <v>0</v>
      </c>
      <c r="I36" s="350"/>
      <c r="J36" s="301">
        <f t="shared" si="0"/>
        <v>0</v>
      </c>
      <c r="K36" s="301">
        <f t="shared" si="1"/>
        <v>0</v>
      </c>
      <c r="M36" s="326"/>
      <c r="N36" s="327"/>
      <c r="O36" s="327"/>
      <c r="P36" s="327">
        <f t="shared" si="7"/>
        <v>0</v>
      </c>
      <c r="Q36" s="328">
        <f t="shared" si="8"/>
        <v>0</v>
      </c>
      <c r="R36" s="350"/>
      <c r="T36" s="326">
        <f t="shared" si="3"/>
        <v>0</v>
      </c>
      <c r="U36" s="328">
        <f t="shared" si="4"/>
        <v>0</v>
      </c>
      <c r="V36" s="350"/>
      <c r="X36" s="362"/>
      <c r="Y36" s="364"/>
    </row>
    <row r="37" spans="1:25" hidden="1" outlineLevel="2">
      <c r="A37" s="323"/>
      <c r="B37" s="342" t="s">
        <v>227</v>
      </c>
      <c r="C37" s="325" t="s">
        <v>149</v>
      </c>
      <c r="D37" s="326"/>
      <c r="E37" s="327"/>
      <c r="F37" s="327"/>
      <c r="G37" s="327">
        <f t="shared" si="5"/>
        <v>0</v>
      </c>
      <c r="H37" s="328">
        <f t="shared" si="6"/>
        <v>0</v>
      </c>
      <c r="I37" s="350"/>
      <c r="J37" s="301">
        <f t="shared" si="0"/>
        <v>0</v>
      </c>
      <c r="K37" s="301">
        <f t="shared" si="1"/>
        <v>0</v>
      </c>
      <c r="M37" s="326"/>
      <c r="N37" s="327"/>
      <c r="O37" s="327"/>
      <c r="P37" s="327">
        <f t="shared" si="7"/>
        <v>0</v>
      </c>
      <c r="Q37" s="328">
        <f t="shared" si="8"/>
        <v>0</v>
      </c>
      <c r="R37" s="350"/>
      <c r="T37" s="326">
        <f t="shared" si="3"/>
        <v>0</v>
      </c>
      <c r="U37" s="328">
        <f t="shared" si="4"/>
        <v>0</v>
      </c>
      <c r="V37" s="350"/>
      <c r="X37" s="362"/>
      <c r="Y37" s="364"/>
    </row>
    <row r="38" spans="1:25" hidden="1" outlineLevel="2">
      <c r="A38" s="323"/>
      <c r="B38" s="342" t="s">
        <v>228</v>
      </c>
      <c r="C38" s="325" t="s">
        <v>149</v>
      </c>
      <c r="D38" s="326"/>
      <c r="E38" s="327"/>
      <c r="F38" s="327"/>
      <c r="G38" s="327">
        <f t="shared" si="5"/>
        <v>0</v>
      </c>
      <c r="H38" s="328">
        <f t="shared" si="6"/>
        <v>0</v>
      </c>
      <c r="I38" s="350"/>
      <c r="J38" s="301">
        <f t="shared" si="0"/>
        <v>0</v>
      </c>
      <c r="K38" s="301">
        <f t="shared" si="1"/>
        <v>0</v>
      </c>
      <c r="M38" s="326"/>
      <c r="N38" s="327"/>
      <c r="O38" s="327"/>
      <c r="P38" s="327">
        <f t="shared" si="7"/>
        <v>0</v>
      </c>
      <c r="Q38" s="328">
        <f t="shared" si="8"/>
        <v>0</v>
      </c>
      <c r="R38" s="350"/>
      <c r="T38" s="326">
        <f t="shared" si="3"/>
        <v>0</v>
      </c>
      <c r="U38" s="328">
        <f t="shared" si="4"/>
        <v>0</v>
      </c>
      <c r="V38" s="350"/>
      <c r="X38" s="362"/>
      <c r="Y38" s="364"/>
    </row>
    <row r="39" spans="1:25" hidden="1" outlineLevel="2">
      <c r="A39" s="323"/>
      <c r="B39" s="342" t="s">
        <v>229</v>
      </c>
      <c r="C39" s="325" t="s">
        <v>149</v>
      </c>
      <c r="D39" s="326"/>
      <c r="E39" s="327"/>
      <c r="F39" s="327"/>
      <c r="G39" s="327">
        <f t="shared" si="5"/>
        <v>0</v>
      </c>
      <c r="H39" s="328">
        <f t="shared" si="6"/>
        <v>0</v>
      </c>
      <c r="I39" s="350"/>
      <c r="J39" s="301">
        <f t="shared" si="0"/>
        <v>0</v>
      </c>
      <c r="K39" s="301">
        <f t="shared" si="1"/>
        <v>0</v>
      </c>
      <c r="M39" s="326"/>
      <c r="N39" s="327"/>
      <c r="O39" s="327"/>
      <c r="P39" s="327">
        <f t="shared" si="7"/>
        <v>0</v>
      </c>
      <c r="Q39" s="328">
        <f t="shared" si="8"/>
        <v>0</v>
      </c>
      <c r="R39" s="350"/>
      <c r="T39" s="326">
        <f t="shared" si="3"/>
        <v>0</v>
      </c>
      <c r="U39" s="328">
        <f t="shared" si="4"/>
        <v>0</v>
      </c>
      <c r="V39" s="350"/>
      <c r="X39" s="362"/>
      <c r="Y39" s="364"/>
    </row>
    <row r="40" spans="1:25" hidden="1" outlineLevel="2">
      <c r="A40" s="323"/>
      <c r="B40" s="342" t="s">
        <v>230</v>
      </c>
      <c r="C40" s="325" t="s">
        <v>149</v>
      </c>
      <c r="D40" s="326"/>
      <c r="E40" s="327"/>
      <c r="F40" s="327"/>
      <c r="G40" s="327">
        <f t="shared" si="5"/>
        <v>0</v>
      </c>
      <c r="H40" s="328">
        <f t="shared" si="6"/>
        <v>0</v>
      </c>
      <c r="I40" s="355"/>
      <c r="J40" s="301">
        <f t="shared" si="0"/>
        <v>0</v>
      </c>
      <c r="K40" s="301">
        <f t="shared" si="1"/>
        <v>0</v>
      </c>
      <c r="M40" s="326"/>
      <c r="N40" s="327"/>
      <c r="O40" s="327"/>
      <c r="P40" s="327">
        <f t="shared" si="7"/>
        <v>0</v>
      </c>
      <c r="Q40" s="328">
        <f t="shared" si="8"/>
        <v>0</v>
      </c>
      <c r="R40" s="355"/>
      <c r="T40" s="326">
        <f t="shared" si="3"/>
        <v>0</v>
      </c>
      <c r="U40" s="328">
        <f t="shared" si="4"/>
        <v>0</v>
      </c>
      <c r="V40" s="355"/>
      <c r="X40" s="362"/>
      <c r="Y40" s="364"/>
    </row>
    <row r="41" spans="1:25" hidden="1" outlineLevel="1">
      <c r="A41" s="323"/>
      <c r="B41" s="338" t="s">
        <v>231</v>
      </c>
      <c r="C41" s="337" t="s">
        <v>232</v>
      </c>
      <c r="D41" s="339"/>
      <c r="E41" s="340"/>
      <c r="F41" s="340"/>
      <c r="G41" s="340">
        <f>SUM(G42:G56)</f>
        <v>838000</v>
      </c>
      <c r="H41" s="340">
        <f>SUM(H42:H56)</f>
        <v>159531</v>
      </c>
      <c r="I41" s="356">
        <f>H41/$H$348</f>
        <v>6.1483268477516902E-2</v>
      </c>
      <c r="J41" s="301">
        <f t="shared" si="0"/>
        <v>-159531</v>
      </c>
      <c r="K41" s="301">
        <f t="shared" si="1"/>
        <v>-159531</v>
      </c>
      <c r="M41" s="339"/>
      <c r="N41" s="340"/>
      <c r="O41" s="340"/>
      <c r="P41" s="340">
        <f>SUM(P42:P56)</f>
        <v>0</v>
      </c>
      <c r="Q41" s="340">
        <f>SUM(Q42:Q56)</f>
        <v>0</v>
      </c>
      <c r="R41" s="356">
        <f>Q41/$Q$348</f>
        <v>0</v>
      </c>
      <c r="T41" s="339">
        <f t="shared" si="3"/>
        <v>838000</v>
      </c>
      <c r="U41" s="340">
        <f t="shared" si="4"/>
        <v>159531</v>
      </c>
      <c r="V41" s="356">
        <f>U41/$U$348</f>
        <v>6.1083625641140601E-2</v>
      </c>
      <c r="X41" s="362"/>
      <c r="Y41" s="364"/>
    </row>
    <row r="42" spans="1:25" hidden="1" outlineLevel="2">
      <c r="A42" s="323"/>
      <c r="B42" s="342" t="s">
        <v>233</v>
      </c>
      <c r="C42" s="325" t="s">
        <v>149</v>
      </c>
      <c r="D42" s="326"/>
      <c r="E42" s="327"/>
      <c r="F42" s="327"/>
      <c r="G42" s="327">
        <f t="shared" ref="G42:G56" si="9">ROUND(E42*F42,0)</f>
        <v>0</v>
      </c>
      <c r="H42" s="328">
        <f t="shared" ref="H42:H56" si="10">ROUND(G42/$H$8,0)</f>
        <v>0</v>
      </c>
      <c r="I42" s="355"/>
      <c r="M42" s="326"/>
      <c r="N42" s="351"/>
      <c r="O42" s="327"/>
      <c r="P42" s="327">
        <f t="shared" ref="P42:P56" si="11">ROUND(N42*O42,0)</f>
        <v>0</v>
      </c>
      <c r="Q42" s="328">
        <f t="shared" ref="Q42:Q56" si="12">ROUND(P42/$Q$8,0)</f>
        <v>0</v>
      </c>
      <c r="R42" s="355"/>
      <c r="T42" s="326">
        <f t="shared" si="3"/>
        <v>0</v>
      </c>
      <c r="U42" s="328">
        <f t="shared" si="4"/>
        <v>0</v>
      </c>
      <c r="V42" s="355"/>
      <c r="X42" s="362"/>
      <c r="Y42" s="364"/>
    </row>
    <row r="43" spans="1:25" hidden="1" outlineLevel="2">
      <c r="A43" s="323"/>
      <c r="B43" s="342" t="s">
        <v>234</v>
      </c>
      <c r="C43" s="325" t="s">
        <v>235</v>
      </c>
      <c r="D43" s="326" t="s">
        <v>236</v>
      </c>
      <c r="E43" s="327">
        <v>4500</v>
      </c>
      <c r="F43" s="327">
        <v>20</v>
      </c>
      <c r="G43" s="327">
        <f t="shared" si="9"/>
        <v>90000</v>
      </c>
      <c r="H43" s="328">
        <f t="shared" si="10"/>
        <v>17133</v>
      </c>
      <c r="I43" s="350"/>
      <c r="M43" s="326"/>
      <c r="N43" s="327"/>
      <c r="O43" s="327"/>
      <c r="P43" s="327">
        <f t="shared" si="11"/>
        <v>0</v>
      </c>
      <c r="Q43" s="328">
        <f t="shared" si="12"/>
        <v>0</v>
      </c>
      <c r="R43" s="350"/>
      <c r="T43" s="326">
        <f t="shared" si="3"/>
        <v>90000</v>
      </c>
      <c r="U43" s="328">
        <f t="shared" si="4"/>
        <v>17133</v>
      </c>
      <c r="V43" s="350"/>
      <c r="X43" s="362"/>
      <c r="Y43" s="364"/>
    </row>
    <row r="44" spans="1:25" hidden="1" outlineLevel="2">
      <c r="A44" s="323"/>
      <c r="B44" s="342" t="s">
        <v>237</v>
      </c>
      <c r="C44" s="325" t="s">
        <v>238</v>
      </c>
      <c r="D44" s="326" t="s">
        <v>236</v>
      </c>
      <c r="E44" s="327">
        <v>8142.85</v>
      </c>
      <c r="F44" s="327">
        <v>42</v>
      </c>
      <c r="G44" s="327">
        <f t="shared" si="9"/>
        <v>342000</v>
      </c>
      <c r="H44" s="328">
        <f t="shared" si="10"/>
        <v>65107</v>
      </c>
      <c r="I44" s="350"/>
      <c r="M44" s="326"/>
      <c r="N44" s="327"/>
      <c r="O44" s="327"/>
      <c r="P44" s="327">
        <f t="shared" si="11"/>
        <v>0</v>
      </c>
      <c r="Q44" s="328">
        <f t="shared" si="12"/>
        <v>0</v>
      </c>
      <c r="R44" s="350"/>
      <c r="T44" s="326">
        <f t="shared" si="3"/>
        <v>342000</v>
      </c>
      <c r="U44" s="328">
        <f t="shared" si="4"/>
        <v>65107</v>
      </c>
      <c r="V44" s="350"/>
      <c r="X44" s="362"/>
      <c r="Y44" s="364"/>
    </row>
    <row r="45" spans="1:25" hidden="1" outlineLevel="2">
      <c r="A45" s="323"/>
      <c r="B45" s="342" t="s">
        <v>239</v>
      </c>
      <c r="C45" s="325" t="s">
        <v>240</v>
      </c>
      <c r="D45" s="326"/>
      <c r="E45" s="327"/>
      <c r="F45" s="327"/>
      <c r="G45" s="327">
        <f t="shared" si="9"/>
        <v>0</v>
      </c>
      <c r="H45" s="328">
        <f t="shared" si="10"/>
        <v>0</v>
      </c>
      <c r="I45" s="355"/>
      <c r="M45" s="326"/>
      <c r="N45" s="327"/>
      <c r="O45" s="327"/>
      <c r="P45" s="327">
        <f t="shared" si="11"/>
        <v>0</v>
      </c>
      <c r="Q45" s="328">
        <f t="shared" si="12"/>
        <v>0</v>
      </c>
      <c r="R45" s="355"/>
      <c r="T45" s="326">
        <f t="shared" si="3"/>
        <v>0</v>
      </c>
      <c r="U45" s="328">
        <f t="shared" si="4"/>
        <v>0</v>
      </c>
      <c r="V45" s="355"/>
      <c r="X45" s="362"/>
      <c r="Y45" s="364"/>
    </row>
    <row r="46" spans="1:25" ht="25.5" hidden="1" outlineLevel="2">
      <c r="A46" s="323"/>
      <c r="B46" s="342" t="s">
        <v>241</v>
      </c>
      <c r="C46" s="325" t="s">
        <v>242</v>
      </c>
      <c r="D46" s="326" t="s">
        <v>243</v>
      </c>
      <c r="E46" s="327">
        <v>284500</v>
      </c>
      <c r="F46" s="327">
        <v>1</v>
      </c>
      <c r="G46" s="327">
        <f t="shared" si="9"/>
        <v>284500</v>
      </c>
      <c r="H46" s="328">
        <f t="shared" si="10"/>
        <v>54161</v>
      </c>
      <c r="I46" s="350"/>
      <c r="M46" s="326"/>
      <c r="N46" s="327"/>
      <c r="O46" s="327"/>
      <c r="P46" s="327">
        <f t="shared" si="11"/>
        <v>0</v>
      </c>
      <c r="Q46" s="328">
        <f t="shared" si="12"/>
        <v>0</v>
      </c>
      <c r="R46" s="350"/>
      <c r="T46" s="326">
        <f t="shared" si="3"/>
        <v>284500</v>
      </c>
      <c r="U46" s="328">
        <f t="shared" si="4"/>
        <v>54161</v>
      </c>
      <c r="V46" s="350"/>
      <c r="X46" s="362"/>
      <c r="Y46" s="364"/>
    </row>
    <row r="47" spans="1:25" hidden="1" outlineLevel="2">
      <c r="A47" s="323"/>
      <c r="B47" s="342" t="s">
        <v>244</v>
      </c>
      <c r="C47" s="325" t="s">
        <v>245</v>
      </c>
      <c r="D47" s="326"/>
      <c r="E47" s="327"/>
      <c r="F47" s="327"/>
      <c r="G47" s="327">
        <f t="shared" si="9"/>
        <v>0</v>
      </c>
      <c r="H47" s="328">
        <f t="shared" si="10"/>
        <v>0</v>
      </c>
      <c r="I47" s="350"/>
      <c r="M47" s="326"/>
      <c r="N47" s="327"/>
      <c r="O47" s="327"/>
      <c r="P47" s="327">
        <f t="shared" si="11"/>
        <v>0</v>
      </c>
      <c r="Q47" s="328">
        <f t="shared" si="12"/>
        <v>0</v>
      </c>
      <c r="R47" s="350"/>
      <c r="T47" s="326">
        <f t="shared" si="3"/>
        <v>0</v>
      </c>
      <c r="U47" s="328">
        <f t="shared" si="4"/>
        <v>0</v>
      </c>
      <c r="V47" s="350"/>
      <c r="X47" s="362"/>
      <c r="Y47" s="364"/>
    </row>
    <row r="48" spans="1:25" hidden="1" outlineLevel="2">
      <c r="A48" s="323"/>
      <c r="B48" s="342" t="s">
        <v>246</v>
      </c>
      <c r="C48" s="325" t="s">
        <v>247</v>
      </c>
      <c r="D48" s="326"/>
      <c r="E48" s="327"/>
      <c r="F48" s="327"/>
      <c r="G48" s="327">
        <f t="shared" si="9"/>
        <v>0</v>
      </c>
      <c r="H48" s="328">
        <f t="shared" si="10"/>
        <v>0</v>
      </c>
      <c r="I48" s="355"/>
      <c r="M48" s="326"/>
      <c r="N48" s="327"/>
      <c r="O48" s="327"/>
      <c r="P48" s="327">
        <f t="shared" si="11"/>
        <v>0</v>
      </c>
      <c r="Q48" s="328">
        <f t="shared" si="12"/>
        <v>0</v>
      </c>
      <c r="R48" s="355"/>
      <c r="T48" s="326">
        <f t="shared" si="3"/>
        <v>0</v>
      </c>
      <c r="U48" s="328">
        <f t="shared" si="4"/>
        <v>0</v>
      </c>
      <c r="V48" s="355"/>
      <c r="X48" s="362"/>
      <c r="Y48" s="364"/>
    </row>
    <row r="49" spans="1:25" ht="25.5" hidden="1" outlineLevel="2">
      <c r="A49" s="323"/>
      <c r="B49" s="342" t="s">
        <v>248</v>
      </c>
      <c r="C49" s="325" t="s">
        <v>249</v>
      </c>
      <c r="D49" s="326" t="s">
        <v>250</v>
      </c>
      <c r="E49" s="327">
        <v>121500</v>
      </c>
      <c r="F49" s="327">
        <v>1</v>
      </c>
      <c r="G49" s="327">
        <f t="shared" si="9"/>
        <v>121500</v>
      </c>
      <c r="H49" s="328">
        <f t="shared" si="10"/>
        <v>23130</v>
      </c>
      <c r="I49" s="355"/>
      <c r="M49" s="326"/>
      <c r="N49" s="327"/>
      <c r="O49" s="327"/>
      <c r="P49" s="327">
        <f t="shared" si="11"/>
        <v>0</v>
      </c>
      <c r="Q49" s="328">
        <f t="shared" si="12"/>
        <v>0</v>
      </c>
      <c r="R49" s="355"/>
      <c r="T49" s="326">
        <f t="shared" si="3"/>
        <v>121500</v>
      </c>
      <c r="U49" s="328">
        <f t="shared" si="4"/>
        <v>23130</v>
      </c>
      <c r="V49" s="355"/>
      <c r="X49" s="362"/>
      <c r="Y49" s="364"/>
    </row>
    <row r="50" spans="1:25" hidden="1" outlineLevel="2">
      <c r="A50" s="323"/>
      <c r="B50" s="342" t="s">
        <v>251</v>
      </c>
      <c r="C50" s="325" t="s">
        <v>252</v>
      </c>
      <c r="D50" s="326"/>
      <c r="E50" s="327"/>
      <c r="F50" s="327"/>
      <c r="G50" s="327">
        <f t="shared" si="9"/>
        <v>0</v>
      </c>
      <c r="H50" s="328">
        <f t="shared" si="10"/>
        <v>0</v>
      </c>
      <c r="I50" s="350"/>
      <c r="M50" s="326"/>
      <c r="N50" s="327"/>
      <c r="O50" s="327"/>
      <c r="P50" s="327">
        <f t="shared" si="11"/>
        <v>0</v>
      </c>
      <c r="Q50" s="328">
        <f t="shared" si="12"/>
        <v>0</v>
      </c>
      <c r="R50" s="350"/>
      <c r="T50" s="326">
        <f t="shared" si="3"/>
        <v>0</v>
      </c>
      <c r="U50" s="328">
        <f t="shared" si="4"/>
        <v>0</v>
      </c>
      <c r="V50" s="350"/>
      <c r="X50" s="362"/>
      <c r="Y50" s="364"/>
    </row>
    <row r="51" spans="1:25" hidden="1" outlineLevel="2">
      <c r="A51" s="323"/>
      <c r="B51" s="342" t="s">
        <v>253</v>
      </c>
      <c r="C51" s="325" t="s">
        <v>149</v>
      </c>
      <c r="D51" s="326"/>
      <c r="E51" s="327"/>
      <c r="F51" s="327"/>
      <c r="G51" s="327">
        <f t="shared" si="9"/>
        <v>0</v>
      </c>
      <c r="H51" s="328">
        <f t="shared" si="10"/>
        <v>0</v>
      </c>
      <c r="I51" s="350"/>
      <c r="M51" s="326"/>
      <c r="N51" s="327"/>
      <c r="O51" s="327"/>
      <c r="P51" s="327">
        <f t="shared" si="11"/>
        <v>0</v>
      </c>
      <c r="Q51" s="328">
        <f t="shared" si="12"/>
        <v>0</v>
      </c>
      <c r="R51" s="350"/>
      <c r="T51" s="326">
        <f t="shared" si="3"/>
        <v>0</v>
      </c>
      <c r="U51" s="328">
        <f t="shared" si="4"/>
        <v>0</v>
      </c>
      <c r="V51" s="350"/>
      <c r="X51" s="362"/>
      <c r="Y51" s="364"/>
    </row>
    <row r="52" spans="1:25" hidden="1" outlineLevel="2">
      <c r="A52" s="323"/>
      <c r="B52" s="342" t="s">
        <v>254</v>
      </c>
      <c r="C52" s="325" t="s">
        <v>149</v>
      </c>
      <c r="D52" s="326"/>
      <c r="E52" s="327"/>
      <c r="F52" s="327"/>
      <c r="G52" s="327">
        <f t="shared" si="9"/>
        <v>0</v>
      </c>
      <c r="H52" s="328">
        <f t="shared" si="10"/>
        <v>0</v>
      </c>
      <c r="I52" s="355"/>
      <c r="M52" s="326"/>
      <c r="N52" s="327"/>
      <c r="O52" s="327"/>
      <c r="P52" s="327">
        <f t="shared" si="11"/>
        <v>0</v>
      </c>
      <c r="Q52" s="328">
        <f t="shared" si="12"/>
        <v>0</v>
      </c>
      <c r="R52" s="355"/>
      <c r="T52" s="326">
        <f t="shared" si="3"/>
        <v>0</v>
      </c>
      <c r="U52" s="328">
        <f t="shared" si="4"/>
        <v>0</v>
      </c>
      <c r="V52" s="355"/>
      <c r="X52" s="362"/>
      <c r="Y52" s="364"/>
    </row>
    <row r="53" spans="1:25" hidden="1" outlineLevel="2">
      <c r="A53" s="323"/>
      <c r="B53" s="342" t="s">
        <v>255</v>
      </c>
      <c r="C53" s="325" t="s">
        <v>149</v>
      </c>
      <c r="D53" s="326"/>
      <c r="E53" s="327"/>
      <c r="F53" s="327"/>
      <c r="G53" s="327">
        <f t="shared" si="9"/>
        <v>0</v>
      </c>
      <c r="H53" s="328">
        <f t="shared" si="10"/>
        <v>0</v>
      </c>
      <c r="I53" s="350"/>
      <c r="M53" s="326"/>
      <c r="N53" s="327"/>
      <c r="O53" s="327"/>
      <c r="P53" s="327">
        <f t="shared" si="11"/>
        <v>0</v>
      </c>
      <c r="Q53" s="328">
        <f t="shared" si="12"/>
        <v>0</v>
      </c>
      <c r="R53" s="350"/>
      <c r="T53" s="326">
        <f t="shared" si="3"/>
        <v>0</v>
      </c>
      <c r="U53" s="328">
        <f t="shared" si="4"/>
        <v>0</v>
      </c>
      <c r="V53" s="350"/>
      <c r="X53" s="362"/>
      <c r="Y53" s="364"/>
    </row>
    <row r="54" spans="1:25" hidden="1" outlineLevel="2">
      <c r="A54" s="323"/>
      <c r="B54" s="342" t="s">
        <v>256</v>
      </c>
      <c r="C54" s="325" t="s">
        <v>149</v>
      </c>
      <c r="D54" s="326"/>
      <c r="E54" s="327"/>
      <c r="F54" s="327"/>
      <c r="G54" s="327">
        <f t="shared" si="9"/>
        <v>0</v>
      </c>
      <c r="H54" s="328">
        <f t="shared" si="10"/>
        <v>0</v>
      </c>
      <c r="I54" s="350"/>
      <c r="M54" s="326"/>
      <c r="N54" s="327"/>
      <c r="O54" s="327"/>
      <c r="P54" s="327">
        <f t="shared" si="11"/>
        <v>0</v>
      </c>
      <c r="Q54" s="328">
        <f t="shared" si="12"/>
        <v>0</v>
      </c>
      <c r="R54" s="350"/>
      <c r="T54" s="326">
        <f t="shared" si="3"/>
        <v>0</v>
      </c>
      <c r="U54" s="328">
        <f t="shared" si="4"/>
        <v>0</v>
      </c>
      <c r="V54" s="350"/>
      <c r="X54" s="362"/>
      <c r="Y54" s="364"/>
    </row>
    <row r="55" spans="1:25" hidden="1" outlineLevel="2">
      <c r="A55" s="323"/>
      <c r="B55" s="342" t="s">
        <v>257</v>
      </c>
      <c r="C55" s="325" t="s">
        <v>149</v>
      </c>
      <c r="D55" s="326"/>
      <c r="E55" s="327"/>
      <c r="F55" s="327"/>
      <c r="G55" s="327">
        <f t="shared" si="9"/>
        <v>0</v>
      </c>
      <c r="H55" s="328">
        <f t="shared" si="10"/>
        <v>0</v>
      </c>
      <c r="I55" s="355"/>
      <c r="M55" s="326"/>
      <c r="N55" s="327"/>
      <c r="O55" s="327"/>
      <c r="P55" s="327">
        <f t="shared" si="11"/>
        <v>0</v>
      </c>
      <c r="Q55" s="328">
        <f t="shared" si="12"/>
        <v>0</v>
      </c>
      <c r="R55" s="355"/>
      <c r="T55" s="326">
        <f t="shared" si="3"/>
        <v>0</v>
      </c>
      <c r="U55" s="328">
        <f t="shared" si="4"/>
        <v>0</v>
      </c>
      <c r="V55" s="355"/>
      <c r="X55" s="362"/>
      <c r="Y55" s="364"/>
    </row>
    <row r="56" spans="1:25" hidden="1" outlineLevel="2">
      <c r="A56" s="323"/>
      <c r="B56" s="342" t="s">
        <v>258</v>
      </c>
      <c r="C56" s="325" t="s">
        <v>149</v>
      </c>
      <c r="D56" s="326"/>
      <c r="E56" s="327"/>
      <c r="F56" s="327"/>
      <c r="G56" s="327">
        <f t="shared" si="9"/>
        <v>0</v>
      </c>
      <c r="H56" s="328">
        <f t="shared" si="10"/>
        <v>0</v>
      </c>
      <c r="I56" s="350"/>
      <c r="M56" s="326"/>
      <c r="N56" s="327"/>
      <c r="O56" s="327"/>
      <c r="P56" s="327">
        <f t="shared" si="11"/>
        <v>0</v>
      </c>
      <c r="Q56" s="328">
        <f t="shared" si="12"/>
        <v>0</v>
      </c>
      <c r="R56" s="350"/>
      <c r="T56" s="326">
        <f t="shared" si="3"/>
        <v>0</v>
      </c>
      <c r="U56" s="328">
        <f t="shared" si="4"/>
        <v>0</v>
      </c>
      <c r="V56" s="350"/>
      <c r="X56" s="362"/>
      <c r="Y56" s="364"/>
    </row>
    <row r="57" spans="1:25" ht="38.25" hidden="1" outlineLevel="1">
      <c r="A57" s="323"/>
      <c r="B57" s="338" t="s">
        <v>259</v>
      </c>
      <c r="C57" s="337" t="s">
        <v>260</v>
      </c>
      <c r="D57" s="339"/>
      <c r="E57" s="340"/>
      <c r="F57" s="340"/>
      <c r="G57" s="340">
        <f>SUM(G58:G72)</f>
        <v>0</v>
      </c>
      <c r="H57" s="340">
        <f>SUM(H58:H72)</f>
        <v>0</v>
      </c>
      <c r="I57" s="354">
        <f>H57/$H$348</f>
        <v>0</v>
      </c>
      <c r="J57" s="301">
        <f t="shared" si="0"/>
        <v>0</v>
      </c>
      <c r="K57" s="301">
        <f t="shared" si="1"/>
        <v>0</v>
      </c>
      <c r="M57" s="339"/>
      <c r="N57" s="340"/>
      <c r="O57" s="340"/>
      <c r="P57" s="340">
        <f>SUM(P58:P72)</f>
        <v>0</v>
      </c>
      <c r="Q57" s="340">
        <f>SUM(Q58:Q72)</f>
        <v>0</v>
      </c>
      <c r="R57" s="354">
        <f>Q57/$Q$348</f>
        <v>0</v>
      </c>
      <c r="T57" s="339">
        <f t="shared" si="3"/>
        <v>0</v>
      </c>
      <c r="U57" s="340">
        <f t="shared" si="4"/>
        <v>0</v>
      </c>
      <c r="V57" s="354">
        <f>U57/$U$348</f>
        <v>0</v>
      </c>
      <c r="X57" s="362"/>
      <c r="Y57" s="364"/>
    </row>
    <row r="58" spans="1:25" ht="25.5" hidden="1" outlineLevel="2">
      <c r="A58" s="323"/>
      <c r="B58" s="342" t="s">
        <v>261</v>
      </c>
      <c r="C58" s="325" t="s">
        <v>262</v>
      </c>
      <c r="D58" s="326"/>
      <c r="E58" s="327">
        <v>0</v>
      </c>
      <c r="F58" s="327">
        <v>0</v>
      </c>
      <c r="G58" s="327">
        <f t="shared" ref="G58:G72" si="13">ROUND(E58*F58,0)</f>
        <v>0</v>
      </c>
      <c r="H58" s="328">
        <f t="shared" ref="H58:H72" si="14">ROUND(G58/$H$8,0)</f>
        <v>0</v>
      </c>
      <c r="I58" s="350"/>
      <c r="M58" s="326"/>
      <c r="N58" s="351"/>
      <c r="O58" s="327"/>
      <c r="P58" s="327">
        <f t="shared" ref="P58:P72" si="15">ROUND(N58*O58,0)</f>
        <v>0</v>
      </c>
      <c r="Q58" s="328">
        <f t="shared" ref="Q58:Q72" si="16">ROUND(P58/$Q$8,0)</f>
        <v>0</v>
      </c>
      <c r="R58" s="350"/>
      <c r="T58" s="326">
        <f t="shared" si="3"/>
        <v>0</v>
      </c>
      <c r="U58" s="328">
        <f t="shared" si="4"/>
        <v>0</v>
      </c>
      <c r="V58" s="350"/>
      <c r="X58" s="362"/>
      <c r="Y58" s="364"/>
    </row>
    <row r="59" spans="1:25" ht="25.5" hidden="1" outlineLevel="2">
      <c r="A59" s="323"/>
      <c r="B59" s="342" t="s">
        <v>263</v>
      </c>
      <c r="C59" s="325" t="s">
        <v>264</v>
      </c>
      <c r="D59" s="326"/>
      <c r="E59" s="327">
        <v>0</v>
      </c>
      <c r="F59" s="327">
        <v>0</v>
      </c>
      <c r="G59" s="327">
        <f t="shared" si="13"/>
        <v>0</v>
      </c>
      <c r="H59" s="328">
        <f t="shared" si="14"/>
        <v>0</v>
      </c>
      <c r="I59" s="350"/>
      <c r="M59" s="326"/>
      <c r="N59" s="327"/>
      <c r="O59" s="327"/>
      <c r="P59" s="327">
        <f t="shared" si="15"/>
        <v>0</v>
      </c>
      <c r="Q59" s="328">
        <f t="shared" si="16"/>
        <v>0</v>
      </c>
      <c r="R59" s="350"/>
      <c r="T59" s="326">
        <f t="shared" si="3"/>
        <v>0</v>
      </c>
      <c r="U59" s="328">
        <f t="shared" si="4"/>
        <v>0</v>
      </c>
      <c r="V59" s="350"/>
      <c r="X59" s="362"/>
      <c r="Y59" s="364"/>
    </row>
    <row r="60" spans="1:25" hidden="1" outlineLevel="2">
      <c r="A60" s="323"/>
      <c r="B60" s="342" t="s">
        <v>265</v>
      </c>
      <c r="C60" s="325" t="s">
        <v>214</v>
      </c>
      <c r="D60" s="326"/>
      <c r="E60" s="327">
        <v>0</v>
      </c>
      <c r="F60" s="327">
        <v>0</v>
      </c>
      <c r="G60" s="327">
        <f t="shared" si="13"/>
        <v>0</v>
      </c>
      <c r="H60" s="328">
        <f t="shared" si="14"/>
        <v>0</v>
      </c>
      <c r="I60" s="350"/>
      <c r="M60" s="326"/>
      <c r="N60" s="327"/>
      <c r="O60" s="327"/>
      <c r="P60" s="327">
        <f t="shared" si="15"/>
        <v>0</v>
      </c>
      <c r="Q60" s="328">
        <f t="shared" si="16"/>
        <v>0</v>
      </c>
      <c r="R60" s="350"/>
      <c r="T60" s="326">
        <f t="shared" si="3"/>
        <v>0</v>
      </c>
      <c r="U60" s="328">
        <f t="shared" si="4"/>
        <v>0</v>
      </c>
      <c r="V60" s="350"/>
      <c r="X60" s="362"/>
      <c r="Y60" s="364"/>
    </row>
    <row r="61" spans="1:25" hidden="1" outlineLevel="2">
      <c r="A61" s="323"/>
      <c r="B61" s="342" t="s">
        <v>266</v>
      </c>
      <c r="C61" s="325" t="s">
        <v>218</v>
      </c>
      <c r="D61" s="326"/>
      <c r="E61" s="327">
        <v>0</v>
      </c>
      <c r="F61" s="327">
        <v>0</v>
      </c>
      <c r="G61" s="327">
        <f t="shared" si="13"/>
        <v>0</v>
      </c>
      <c r="H61" s="328">
        <f t="shared" si="14"/>
        <v>0</v>
      </c>
      <c r="I61" s="350"/>
      <c r="M61" s="326"/>
      <c r="N61" s="327"/>
      <c r="O61" s="327"/>
      <c r="P61" s="327">
        <f t="shared" si="15"/>
        <v>0</v>
      </c>
      <c r="Q61" s="328">
        <f t="shared" si="16"/>
        <v>0</v>
      </c>
      <c r="R61" s="350"/>
      <c r="T61" s="326">
        <f t="shared" si="3"/>
        <v>0</v>
      </c>
      <c r="U61" s="328">
        <f t="shared" si="4"/>
        <v>0</v>
      </c>
      <c r="V61" s="350"/>
      <c r="X61" s="362"/>
      <c r="Y61" s="364"/>
    </row>
    <row r="62" spans="1:25" hidden="1" outlineLevel="2">
      <c r="A62" s="323"/>
      <c r="B62" s="342" t="s">
        <v>267</v>
      </c>
      <c r="C62" s="325" t="s">
        <v>268</v>
      </c>
      <c r="D62" s="326"/>
      <c r="E62" s="327">
        <v>0</v>
      </c>
      <c r="F62" s="327">
        <v>0</v>
      </c>
      <c r="G62" s="327">
        <f t="shared" si="13"/>
        <v>0</v>
      </c>
      <c r="H62" s="328">
        <f t="shared" si="14"/>
        <v>0</v>
      </c>
      <c r="I62" s="350"/>
      <c r="M62" s="326"/>
      <c r="N62" s="327"/>
      <c r="O62" s="327"/>
      <c r="P62" s="327">
        <f t="shared" si="15"/>
        <v>0</v>
      </c>
      <c r="Q62" s="328">
        <f t="shared" si="16"/>
        <v>0</v>
      </c>
      <c r="R62" s="350"/>
      <c r="T62" s="326">
        <f t="shared" si="3"/>
        <v>0</v>
      </c>
      <c r="U62" s="328">
        <f t="shared" si="4"/>
        <v>0</v>
      </c>
      <c r="V62" s="350"/>
      <c r="X62" s="362"/>
      <c r="Y62" s="364"/>
    </row>
    <row r="63" spans="1:25" hidden="1" outlineLevel="2">
      <c r="A63" s="323"/>
      <c r="B63" s="342" t="s">
        <v>269</v>
      </c>
      <c r="C63" s="325" t="s">
        <v>149</v>
      </c>
      <c r="D63" s="326"/>
      <c r="E63" s="327"/>
      <c r="F63" s="327"/>
      <c r="G63" s="327">
        <f t="shared" si="13"/>
        <v>0</v>
      </c>
      <c r="H63" s="328">
        <f t="shared" si="14"/>
        <v>0</v>
      </c>
      <c r="I63" s="350"/>
      <c r="M63" s="326"/>
      <c r="N63" s="327"/>
      <c r="O63" s="327"/>
      <c r="P63" s="327">
        <f t="shared" si="15"/>
        <v>0</v>
      </c>
      <c r="Q63" s="328">
        <f t="shared" si="16"/>
        <v>0</v>
      </c>
      <c r="R63" s="350"/>
      <c r="T63" s="326">
        <f t="shared" si="3"/>
        <v>0</v>
      </c>
      <c r="U63" s="328">
        <f t="shared" si="4"/>
        <v>0</v>
      </c>
      <c r="V63" s="350"/>
      <c r="X63" s="362"/>
      <c r="Y63" s="364"/>
    </row>
    <row r="64" spans="1:25" hidden="1" outlineLevel="2">
      <c r="A64" s="323"/>
      <c r="B64" s="342" t="s">
        <v>270</v>
      </c>
      <c r="C64" s="325" t="s">
        <v>149</v>
      </c>
      <c r="D64" s="326"/>
      <c r="E64" s="327"/>
      <c r="F64" s="327"/>
      <c r="G64" s="327">
        <f t="shared" si="13"/>
        <v>0</v>
      </c>
      <c r="H64" s="328">
        <f t="shared" si="14"/>
        <v>0</v>
      </c>
      <c r="I64" s="350"/>
      <c r="M64" s="326"/>
      <c r="N64" s="327"/>
      <c r="O64" s="327"/>
      <c r="P64" s="327">
        <f t="shared" si="15"/>
        <v>0</v>
      </c>
      <c r="Q64" s="328">
        <f t="shared" si="16"/>
        <v>0</v>
      </c>
      <c r="R64" s="350"/>
      <c r="T64" s="326">
        <f t="shared" si="3"/>
        <v>0</v>
      </c>
      <c r="U64" s="328">
        <f t="shared" si="4"/>
        <v>0</v>
      </c>
      <c r="V64" s="350"/>
      <c r="X64" s="362"/>
      <c r="Y64" s="364"/>
    </row>
    <row r="65" spans="1:25" hidden="1" outlineLevel="2">
      <c r="A65" s="323"/>
      <c r="B65" s="342" t="s">
        <v>271</v>
      </c>
      <c r="C65" s="325" t="s">
        <v>149</v>
      </c>
      <c r="D65" s="326"/>
      <c r="E65" s="327"/>
      <c r="F65" s="327"/>
      <c r="G65" s="327">
        <f t="shared" si="13"/>
        <v>0</v>
      </c>
      <c r="H65" s="328">
        <f t="shared" si="14"/>
        <v>0</v>
      </c>
      <c r="I65" s="350"/>
      <c r="M65" s="326"/>
      <c r="N65" s="327"/>
      <c r="O65" s="327"/>
      <c r="P65" s="327">
        <f t="shared" si="15"/>
        <v>0</v>
      </c>
      <c r="Q65" s="328">
        <f t="shared" si="16"/>
        <v>0</v>
      </c>
      <c r="R65" s="350"/>
      <c r="T65" s="326">
        <f t="shared" si="3"/>
        <v>0</v>
      </c>
      <c r="U65" s="328">
        <f t="shared" si="4"/>
        <v>0</v>
      </c>
      <c r="V65" s="350"/>
      <c r="X65" s="362"/>
      <c r="Y65" s="364"/>
    </row>
    <row r="66" spans="1:25" hidden="1" outlineLevel="2">
      <c r="A66" s="323"/>
      <c r="B66" s="342" t="s">
        <v>272</v>
      </c>
      <c r="C66" s="325" t="s">
        <v>149</v>
      </c>
      <c r="D66" s="326"/>
      <c r="E66" s="327"/>
      <c r="F66" s="327"/>
      <c r="G66" s="327">
        <f t="shared" si="13"/>
        <v>0</v>
      </c>
      <c r="H66" s="328">
        <f t="shared" si="14"/>
        <v>0</v>
      </c>
      <c r="I66" s="350"/>
      <c r="M66" s="326"/>
      <c r="N66" s="327"/>
      <c r="O66" s="327"/>
      <c r="P66" s="327">
        <f t="shared" si="15"/>
        <v>0</v>
      </c>
      <c r="Q66" s="328">
        <f t="shared" si="16"/>
        <v>0</v>
      </c>
      <c r="R66" s="350"/>
      <c r="T66" s="326">
        <f t="shared" si="3"/>
        <v>0</v>
      </c>
      <c r="U66" s="328">
        <f t="shared" si="4"/>
        <v>0</v>
      </c>
      <c r="V66" s="350"/>
      <c r="X66" s="362"/>
      <c r="Y66" s="364"/>
    </row>
    <row r="67" spans="1:25" hidden="1" outlineLevel="2">
      <c r="A67" s="323"/>
      <c r="B67" s="342" t="s">
        <v>273</v>
      </c>
      <c r="C67" s="325" t="s">
        <v>149</v>
      </c>
      <c r="D67" s="326"/>
      <c r="E67" s="327"/>
      <c r="F67" s="327"/>
      <c r="G67" s="327">
        <f t="shared" si="13"/>
        <v>0</v>
      </c>
      <c r="H67" s="328">
        <f t="shared" si="14"/>
        <v>0</v>
      </c>
      <c r="I67" s="350"/>
      <c r="M67" s="326"/>
      <c r="N67" s="327"/>
      <c r="O67" s="327"/>
      <c r="P67" s="327">
        <f t="shared" si="15"/>
        <v>0</v>
      </c>
      <c r="Q67" s="328">
        <f t="shared" si="16"/>
        <v>0</v>
      </c>
      <c r="R67" s="350"/>
      <c r="T67" s="326">
        <f t="shared" si="3"/>
        <v>0</v>
      </c>
      <c r="U67" s="328">
        <f t="shared" si="4"/>
        <v>0</v>
      </c>
      <c r="V67" s="350"/>
      <c r="X67" s="362"/>
      <c r="Y67" s="364"/>
    </row>
    <row r="68" spans="1:25" hidden="1" outlineLevel="2">
      <c r="A68" s="323"/>
      <c r="B68" s="342" t="s">
        <v>274</v>
      </c>
      <c r="C68" s="325" t="s">
        <v>149</v>
      </c>
      <c r="D68" s="326"/>
      <c r="E68" s="327"/>
      <c r="F68" s="327"/>
      <c r="G68" s="327">
        <f t="shared" si="13"/>
        <v>0</v>
      </c>
      <c r="H68" s="328">
        <f t="shared" si="14"/>
        <v>0</v>
      </c>
      <c r="I68" s="350"/>
      <c r="M68" s="326"/>
      <c r="N68" s="327"/>
      <c r="O68" s="327"/>
      <c r="P68" s="327">
        <f t="shared" si="15"/>
        <v>0</v>
      </c>
      <c r="Q68" s="328">
        <f t="shared" si="16"/>
        <v>0</v>
      </c>
      <c r="R68" s="350"/>
      <c r="T68" s="326">
        <f t="shared" si="3"/>
        <v>0</v>
      </c>
      <c r="U68" s="328">
        <f t="shared" si="4"/>
        <v>0</v>
      </c>
      <c r="V68" s="350"/>
      <c r="X68" s="362"/>
      <c r="Y68" s="364"/>
    </row>
    <row r="69" spans="1:25" hidden="1" outlineLevel="2">
      <c r="A69" s="323"/>
      <c r="B69" s="342" t="s">
        <v>275</v>
      </c>
      <c r="C69" s="325" t="s">
        <v>149</v>
      </c>
      <c r="D69" s="326"/>
      <c r="E69" s="327"/>
      <c r="F69" s="327"/>
      <c r="G69" s="327">
        <f t="shared" si="13"/>
        <v>0</v>
      </c>
      <c r="H69" s="328">
        <f t="shared" si="14"/>
        <v>0</v>
      </c>
      <c r="I69" s="350"/>
      <c r="M69" s="326"/>
      <c r="N69" s="327"/>
      <c r="O69" s="327"/>
      <c r="P69" s="327">
        <f t="shared" si="15"/>
        <v>0</v>
      </c>
      <c r="Q69" s="328">
        <f t="shared" si="16"/>
        <v>0</v>
      </c>
      <c r="R69" s="350"/>
      <c r="T69" s="326">
        <f t="shared" si="3"/>
        <v>0</v>
      </c>
      <c r="U69" s="328">
        <f t="shared" si="4"/>
        <v>0</v>
      </c>
      <c r="V69" s="350"/>
      <c r="X69" s="362"/>
      <c r="Y69" s="364"/>
    </row>
    <row r="70" spans="1:25" hidden="1" outlineLevel="2">
      <c r="A70" s="323"/>
      <c r="B70" s="342" t="s">
        <v>276</v>
      </c>
      <c r="C70" s="325" t="s">
        <v>149</v>
      </c>
      <c r="D70" s="326"/>
      <c r="E70" s="327"/>
      <c r="F70" s="327"/>
      <c r="G70" s="327">
        <f t="shared" si="13"/>
        <v>0</v>
      </c>
      <c r="H70" s="328">
        <f t="shared" si="14"/>
        <v>0</v>
      </c>
      <c r="I70" s="350"/>
      <c r="M70" s="326"/>
      <c r="N70" s="327"/>
      <c r="O70" s="327"/>
      <c r="P70" s="327">
        <f t="shared" si="15"/>
        <v>0</v>
      </c>
      <c r="Q70" s="328">
        <f t="shared" si="16"/>
        <v>0</v>
      </c>
      <c r="R70" s="350"/>
      <c r="T70" s="326">
        <f t="shared" si="3"/>
        <v>0</v>
      </c>
      <c r="U70" s="328">
        <f t="shared" si="4"/>
        <v>0</v>
      </c>
      <c r="V70" s="350"/>
      <c r="X70" s="362"/>
      <c r="Y70" s="364"/>
    </row>
    <row r="71" spans="1:25" hidden="1" outlineLevel="2">
      <c r="A71" s="323"/>
      <c r="B71" s="342" t="s">
        <v>277</v>
      </c>
      <c r="C71" s="325" t="s">
        <v>149</v>
      </c>
      <c r="D71" s="326"/>
      <c r="E71" s="327"/>
      <c r="F71" s="327"/>
      <c r="G71" s="327">
        <f t="shared" si="13"/>
        <v>0</v>
      </c>
      <c r="H71" s="328">
        <f t="shared" si="14"/>
        <v>0</v>
      </c>
      <c r="I71" s="350"/>
      <c r="M71" s="326"/>
      <c r="N71" s="327"/>
      <c r="O71" s="327"/>
      <c r="P71" s="327">
        <f t="shared" si="15"/>
        <v>0</v>
      </c>
      <c r="Q71" s="328">
        <f t="shared" si="16"/>
        <v>0</v>
      </c>
      <c r="R71" s="350"/>
      <c r="T71" s="326">
        <f t="shared" si="3"/>
        <v>0</v>
      </c>
      <c r="U71" s="328">
        <f t="shared" si="4"/>
        <v>0</v>
      </c>
      <c r="V71" s="350"/>
      <c r="X71" s="362"/>
      <c r="Y71" s="364"/>
    </row>
    <row r="72" spans="1:25" hidden="1" outlineLevel="2">
      <c r="A72" s="323"/>
      <c r="B72" s="342" t="s">
        <v>278</v>
      </c>
      <c r="C72" s="325" t="s">
        <v>149</v>
      </c>
      <c r="D72" s="326"/>
      <c r="E72" s="327"/>
      <c r="F72" s="327"/>
      <c r="G72" s="327">
        <f t="shared" si="13"/>
        <v>0</v>
      </c>
      <c r="H72" s="328">
        <f t="shared" si="14"/>
        <v>0</v>
      </c>
      <c r="I72" s="350"/>
      <c r="M72" s="326"/>
      <c r="N72" s="327"/>
      <c r="O72" s="327"/>
      <c r="P72" s="327">
        <f t="shared" si="15"/>
        <v>0</v>
      </c>
      <c r="Q72" s="328">
        <f t="shared" si="16"/>
        <v>0</v>
      </c>
      <c r="R72" s="350"/>
      <c r="T72" s="326">
        <f t="shared" si="3"/>
        <v>0</v>
      </c>
      <c r="U72" s="328">
        <f t="shared" si="4"/>
        <v>0</v>
      </c>
      <c r="V72" s="350"/>
      <c r="X72" s="362"/>
      <c r="Y72" s="364"/>
    </row>
    <row r="73" spans="1:25" ht="38.25" hidden="1" outlineLevel="1">
      <c r="A73" s="323"/>
      <c r="B73" s="338" t="s">
        <v>279</v>
      </c>
      <c r="C73" s="337" t="s">
        <v>280</v>
      </c>
      <c r="D73" s="339"/>
      <c r="E73" s="340"/>
      <c r="F73" s="340"/>
      <c r="G73" s="340">
        <f>SUM(G74:G88)</f>
        <v>0</v>
      </c>
      <c r="H73" s="340">
        <f>SUM(H74:H88)</f>
        <v>0</v>
      </c>
      <c r="I73" s="354">
        <f>H73/$H$348</f>
        <v>0</v>
      </c>
      <c r="J73" s="301">
        <f t="shared" si="0"/>
        <v>0</v>
      </c>
      <c r="K73" s="301">
        <f t="shared" si="1"/>
        <v>0</v>
      </c>
      <c r="M73" s="339"/>
      <c r="N73" s="340"/>
      <c r="O73" s="340"/>
      <c r="P73" s="340">
        <f>SUM(P74:P88)</f>
        <v>0</v>
      </c>
      <c r="Q73" s="340">
        <f>SUM(Q74:Q88)</f>
        <v>0</v>
      </c>
      <c r="R73" s="354">
        <f>Q73/$Q$348</f>
        <v>0</v>
      </c>
      <c r="T73" s="339">
        <f t="shared" si="3"/>
        <v>0</v>
      </c>
      <c r="U73" s="340">
        <f t="shared" si="4"/>
        <v>0</v>
      </c>
      <c r="V73" s="354">
        <f>U73/$U$348</f>
        <v>0</v>
      </c>
      <c r="X73" s="362"/>
      <c r="Y73" s="364"/>
    </row>
    <row r="74" spans="1:25" ht="76.5" hidden="1" outlineLevel="2">
      <c r="A74" s="323"/>
      <c r="B74" s="342" t="s">
        <v>281</v>
      </c>
      <c r="C74" s="325" t="s">
        <v>282</v>
      </c>
      <c r="D74" s="326"/>
      <c r="E74" s="327">
        <v>0</v>
      </c>
      <c r="F74" s="327">
        <v>0</v>
      </c>
      <c r="G74" s="327">
        <f t="shared" ref="G74:G88" si="17">ROUND(E74*F74,0)</f>
        <v>0</v>
      </c>
      <c r="H74" s="328">
        <f t="shared" ref="H74:H88" si="18">ROUND(G74/$H$8,0)</f>
        <v>0</v>
      </c>
      <c r="I74" s="350"/>
      <c r="M74" s="326"/>
      <c r="N74" s="327"/>
      <c r="O74" s="327"/>
      <c r="P74" s="327">
        <f t="shared" ref="P74:P88" si="19">ROUND(N74*O74,0)</f>
        <v>0</v>
      </c>
      <c r="Q74" s="328">
        <f t="shared" ref="Q74:Q88" si="20">ROUND(P74/$Q$8,0)</f>
        <v>0</v>
      </c>
      <c r="R74" s="350"/>
      <c r="T74" s="326">
        <f t="shared" si="3"/>
        <v>0</v>
      </c>
      <c r="U74" s="328">
        <f t="shared" si="4"/>
        <v>0</v>
      </c>
      <c r="V74" s="350"/>
      <c r="X74" s="362"/>
      <c r="Y74" s="364"/>
    </row>
    <row r="75" spans="1:25" hidden="1" outlineLevel="2">
      <c r="A75" s="323"/>
      <c r="B75" s="342" t="s">
        <v>283</v>
      </c>
      <c r="C75" s="325" t="s">
        <v>284</v>
      </c>
      <c r="D75" s="326"/>
      <c r="E75" s="327">
        <v>0</v>
      </c>
      <c r="F75" s="327">
        <v>0</v>
      </c>
      <c r="G75" s="327">
        <f t="shared" si="17"/>
        <v>0</v>
      </c>
      <c r="H75" s="328">
        <f t="shared" si="18"/>
        <v>0</v>
      </c>
      <c r="I75" s="355"/>
      <c r="M75" s="326"/>
      <c r="N75" s="327"/>
      <c r="O75" s="327"/>
      <c r="P75" s="327">
        <f t="shared" si="19"/>
        <v>0</v>
      </c>
      <c r="Q75" s="328">
        <f t="shared" si="20"/>
        <v>0</v>
      </c>
      <c r="R75" s="355"/>
      <c r="T75" s="326">
        <f t="shared" si="3"/>
        <v>0</v>
      </c>
      <c r="U75" s="328">
        <f t="shared" si="4"/>
        <v>0</v>
      </c>
      <c r="V75" s="355"/>
      <c r="X75" s="362"/>
      <c r="Y75" s="364"/>
    </row>
    <row r="76" spans="1:25" hidden="1" outlineLevel="2">
      <c r="A76" s="323"/>
      <c r="B76" s="342" t="s">
        <v>285</v>
      </c>
      <c r="C76" s="325" t="s">
        <v>149</v>
      </c>
      <c r="D76" s="326"/>
      <c r="E76" s="327"/>
      <c r="F76" s="327"/>
      <c r="G76" s="327">
        <f t="shared" si="17"/>
        <v>0</v>
      </c>
      <c r="H76" s="328">
        <f t="shared" si="18"/>
        <v>0</v>
      </c>
      <c r="I76" s="355"/>
      <c r="M76" s="326"/>
      <c r="N76" s="327"/>
      <c r="O76" s="327"/>
      <c r="P76" s="327">
        <f t="shared" si="19"/>
        <v>0</v>
      </c>
      <c r="Q76" s="328">
        <f t="shared" si="20"/>
        <v>0</v>
      </c>
      <c r="R76" s="355"/>
      <c r="T76" s="326">
        <f t="shared" si="3"/>
        <v>0</v>
      </c>
      <c r="U76" s="328">
        <f t="shared" si="4"/>
        <v>0</v>
      </c>
      <c r="V76" s="355"/>
      <c r="X76" s="362"/>
      <c r="Y76" s="364"/>
    </row>
    <row r="77" spans="1:25" hidden="1" outlineLevel="2">
      <c r="A77" s="323"/>
      <c r="B77" s="342" t="s">
        <v>286</v>
      </c>
      <c r="C77" s="325" t="s">
        <v>149</v>
      </c>
      <c r="D77" s="326"/>
      <c r="E77" s="327"/>
      <c r="F77" s="327"/>
      <c r="G77" s="327">
        <f t="shared" si="17"/>
        <v>0</v>
      </c>
      <c r="H77" s="328">
        <f t="shared" si="18"/>
        <v>0</v>
      </c>
      <c r="I77" s="350"/>
      <c r="M77" s="326"/>
      <c r="N77" s="327"/>
      <c r="O77" s="327"/>
      <c r="P77" s="327">
        <f t="shared" si="19"/>
        <v>0</v>
      </c>
      <c r="Q77" s="328">
        <f t="shared" si="20"/>
        <v>0</v>
      </c>
      <c r="R77" s="350"/>
      <c r="T77" s="326">
        <f t="shared" si="3"/>
        <v>0</v>
      </c>
      <c r="U77" s="328">
        <f t="shared" si="4"/>
        <v>0</v>
      </c>
      <c r="V77" s="350"/>
      <c r="X77" s="362"/>
      <c r="Y77" s="364"/>
    </row>
    <row r="78" spans="1:25" hidden="1" outlineLevel="2">
      <c r="A78" s="323"/>
      <c r="B78" s="342" t="s">
        <v>287</v>
      </c>
      <c r="C78" s="325" t="s">
        <v>149</v>
      </c>
      <c r="D78" s="326"/>
      <c r="E78" s="327"/>
      <c r="F78" s="327"/>
      <c r="G78" s="327">
        <f t="shared" si="17"/>
        <v>0</v>
      </c>
      <c r="H78" s="328">
        <f t="shared" si="18"/>
        <v>0</v>
      </c>
      <c r="I78" s="355"/>
      <c r="M78" s="326"/>
      <c r="N78" s="327"/>
      <c r="O78" s="327"/>
      <c r="P78" s="327">
        <f t="shared" si="19"/>
        <v>0</v>
      </c>
      <c r="Q78" s="328">
        <f t="shared" si="20"/>
        <v>0</v>
      </c>
      <c r="R78" s="355"/>
      <c r="T78" s="326">
        <f t="shared" si="3"/>
        <v>0</v>
      </c>
      <c r="U78" s="328">
        <f t="shared" si="4"/>
        <v>0</v>
      </c>
      <c r="V78" s="355"/>
      <c r="X78" s="362"/>
      <c r="Y78" s="364"/>
    </row>
    <row r="79" spans="1:25" hidden="1" outlineLevel="2">
      <c r="A79" s="323"/>
      <c r="B79" s="342" t="s">
        <v>288</v>
      </c>
      <c r="C79" s="325" t="s">
        <v>149</v>
      </c>
      <c r="D79" s="326"/>
      <c r="E79" s="327"/>
      <c r="F79" s="327"/>
      <c r="G79" s="327">
        <f t="shared" si="17"/>
        <v>0</v>
      </c>
      <c r="H79" s="328">
        <f t="shared" si="18"/>
        <v>0</v>
      </c>
      <c r="I79" s="355"/>
      <c r="M79" s="326"/>
      <c r="N79" s="327"/>
      <c r="O79" s="327"/>
      <c r="P79" s="327">
        <f t="shared" si="19"/>
        <v>0</v>
      </c>
      <c r="Q79" s="328">
        <f t="shared" si="20"/>
        <v>0</v>
      </c>
      <c r="R79" s="355"/>
      <c r="T79" s="326">
        <f t="shared" si="3"/>
        <v>0</v>
      </c>
      <c r="U79" s="328">
        <f t="shared" si="4"/>
        <v>0</v>
      </c>
      <c r="V79" s="355"/>
      <c r="X79" s="362"/>
      <c r="Y79" s="364"/>
    </row>
    <row r="80" spans="1:25" hidden="1" outlineLevel="2">
      <c r="A80" s="323"/>
      <c r="B80" s="342" t="s">
        <v>289</v>
      </c>
      <c r="C80" s="325" t="s">
        <v>149</v>
      </c>
      <c r="D80" s="326"/>
      <c r="E80" s="327"/>
      <c r="F80" s="327"/>
      <c r="G80" s="327">
        <f t="shared" si="17"/>
        <v>0</v>
      </c>
      <c r="H80" s="328">
        <f t="shared" si="18"/>
        <v>0</v>
      </c>
      <c r="I80" s="350"/>
      <c r="M80" s="326"/>
      <c r="N80" s="327"/>
      <c r="O80" s="327"/>
      <c r="P80" s="327">
        <f t="shared" si="19"/>
        <v>0</v>
      </c>
      <c r="Q80" s="328">
        <f t="shared" si="20"/>
        <v>0</v>
      </c>
      <c r="R80" s="350"/>
      <c r="T80" s="326">
        <f t="shared" si="3"/>
        <v>0</v>
      </c>
      <c r="U80" s="328">
        <f t="shared" si="4"/>
        <v>0</v>
      </c>
      <c r="V80" s="350"/>
      <c r="X80" s="362"/>
      <c r="Y80" s="364"/>
    </row>
    <row r="81" spans="1:25" hidden="1" outlineLevel="2">
      <c r="A81" s="323"/>
      <c r="B81" s="342" t="s">
        <v>290</v>
      </c>
      <c r="C81" s="325" t="s">
        <v>149</v>
      </c>
      <c r="D81" s="326"/>
      <c r="E81" s="327"/>
      <c r="F81" s="327"/>
      <c r="G81" s="327">
        <f t="shared" si="17"/>
        <v>0</v>
      </c>
      <c r="H81" s="328">
        <f t="shared" si="18"/>
        <v>0</v>
      </c>
      <c r="I81" s="350"/>
      <c r="M81" s="326"/>
      <c r="N81" s="327"/>
      <c r="O81" s="327"/>
      <c r="P81" s="327">
        <f t="shared" si="19"/>
        <v>0</v>
      </c>
      <c r="Q81" s="328">
        <f t="shared" si="20"/>
        <v>0</v>
      </c>
      <c r="R81" s="350"/>
      <c r="T81" s="326">
        <f t="shared" si="3"/>
        <v>0</v>
      </c>
      <c r="U81" s="328">
        <f t="shared" si="4"/>
        <v>0</v>
      </c>
      <c r="V81" s="350"/>
      <c r="X81" s="362"/>
      <c r="Y81" s="364"/>
    </row>
    <row r="82" spans="1:25" hidden="1" outlineLevel="2">
      <c r="A82" s="323"/>
      <c r="B82" s="342" t="s">
        <v>291</v>
      </c>
      <c r="C82" s="325" t="s">
        <v>149</v>
      </c>
      <c r="D82" s="326"/>
      <c r="E82" s="327"/>
      <c r="F82" s="327"/>
      <c r="G82" s="327">
        <f t="shared" si="17"/>
        <v>0</v>
      </c>
      <c r="H82" s="328">
        <f t="shared" si="18"/>
        <v>0</v>
      </c>
      <c r="I82" s="355"/>
      <c r="M82" s="326"/>
      <c r="N82" s="327"/>
      <c r="O82" s="327"/>
      <c r="P82" s="327">
        <f t="shared" si="19"/>
        <v>0</v>
      </c>
      <c r="Q82" s="328">
        <f t="shared" si="20"/>
        <v>0</v>
      </c>
      <c r="R82" s="355"/>
      <c r="T82" s="326">
        <f t="shared" si="3"/>
        <v>0</v>
      </c>
      <c r="U82" s="328">
        <f t="shared" si="4"/>
        <v>0</v>
      </c>
      <c r="V82" s="355"/>
      <c r="X82" s="362"/>
      <c r="Y82" s="364"/>
    </row>
    <row r="83" spans="1:25" hidden="1" outlineLevel="2">
      <c r="A83" s="323"/>
      <c r="B83" s="342" t="s">
        <v>292</v>
      </c>
      <c r="C83" s="325" t="s">
        <v>149</v>
      </c>
      <c r="D83" s="326"/>
      <c r="E83" s="327"/>
      <c r="F83" s="327"/>
      <c r="G83" s="327">
        <f t="shared" si="17"/>
        <v>0</v>
      </c>
      <c r="H83" s="328">
        <f t="shared" si="18"/>
        <v>0</v>
      </c>
      <c r="I83" s="355"/>
      <c r="M83" s="326"/>
      <c r="N83" s="327"/>
      <c r="O83" s="327"/>
      <c r="P83" s="327">
        <f t="shared" si="19"/>
        <v>0</v>
      </c>
      <c r="Q83" s="328">
        <f t="shared" si="20"/>
        <v>0</v>
      </c>
      <c r="R83" s="355"/>
      <c r="T83" s="326">
        <f t="shared" si="3"/>
        <v>0</v>
      </c>
      <c r="U83" s="328">
        <f t="shared" si="4"/>
        <v>0</v>
      </c>
      <c r="V83" s="355"/>
      <c r="X83" s="362"/>
      <c r="Y83" s="364"/>
    </row>
    <row r="84" spans="1:25" hidden="1" outlineLevel="2">
      <c r="A84" s="323"/>
      <c r="B84" s="342" t="s">
        <v>293</v>
      </c>
      <c r="C84" s="325" t="s">
        <v>149</v>
      </c>
      <c r="D84" s="326"/>
      <c r="E84" s="327"/>
      <c r="F84" s="327"/>
      <c r="G84" s="327">
        <f t="shared" si="17"/>
        <v>0</v>
      </c>
      <c r="H84" s="328">
        <f t="shared" si="18"/>
        <v>0</v>
      </c>
      <c r="I84" s="350"/>
      <c r="M84" s="326"/>
      <c r="N84" s="327"/>
      <c r="O84" s="327"/>
      <c r="P84" s="327">
        <f t="shared" si="19"/>
        <v>0</v>
      </c>
      <c r="Q84" s="328">
        <f t="shared" si="20"/>
        <v>0</v>
      </c>
      <c r="R84" s="350"/>
      <c r="T84" s="326">
        <f t="shared" si="3"/>
        <v>0</v>
      </c>
      <c r="U84" s="328">
        <f t="shared" si="4"/>
        <v>0</v>
      </c>
      <c r="V84" s="350"/>
      <c r="X84" s="362"/>
      <c r="Y84" s="364"/>
    </row>
    <row r="85" spans="1:25" hidden="1" outlineLevel="2">
      <c r="A85" s="323"/>
      <c r="B85" s="342" t="s">
        <v>294</v>
      </c>
      <c r="C85" s="325" t="s">
        <v>149</v>
      </c>
      <c r="D85" s="326"/>
      <c r="E85" s="327"/>
      <c r="F85" s="327"/>
      <c r="G85" s="327">
        <f t="shared" si="17"/>
        <v>0</v>
      </c>
      <c r="H85" s="328">
        <f t="shared" si="18"/>
        <v>0</v>
      </c>
      <c r="I85" s="355"/>
      <c r="M85" s="326"/>
      <c r="N85" s="327"/>
      <c r="O85" s="327"/>
      <c r="P85" s="327">
        <f t="shared" si="19"/>
        <v>0</v>
      </c>
      <c r="Q85" s="328">
        <f t="shared" si="20"/>
        <v>0</v>
      </c>
      <c r="R85" s="355"/>
      <c r="T85" s="326">
        <f t="shared" si="3"/>
        <v>0</v>
      </c>
      <c r="U85" s="328">
        <f t="shared" si="4"/>
        <v>0</v>
      </c>
      <c r="V85" s="355"/>
      <c r="X85" s="362"/>
      <c r="Y85" s="364"/>
    </row>
    <row r="86" spans="1:25" hidden="1" outlineLevel="2">
      <c r="A86" s="323"/>
      <c r="B86" s="342" t="s">
        <v>295</v>
      </c>
      <c r="C86" s="325" t="s">
        <v>149</v>
      </c>
      <c r="D86" s="326"/>
      <c r="E86" s="327"/>
      <c r="F86" s="327"/>
      <c r="G86" s="327">
        <f t="shared" si="17"/>
        <v>0</v>
      </c>
      <c r="H86" s="328">
        <f t="shared" si="18"/>
        <v>0</v>
      </c>
      <c r="I86" s="355"/>
      <c r="M86" s="326"/>
      <c r="N86" s="327"/>
      <c r="O86" s="327"/>
      <c r="P86" s="327">
        <f t="shared" si="19"/>
        <v>0</v>
      </c>
      <c r="Q86" s="328">
        <f t="shared" si="20"/>
        <v>0</v>
      </c>
      <c r="R86" s="355"/>
      <c r="T86" s="326">
        <f t="shared" si="3"/>
        <v>0</v>
      </c>
      <c r="U86" s="328">
        <f t="shared" si="4"/>
        <v>0</v>
      </c>
      <c r="V86" s="355"/>
      <c r="X86" s="362"/>
      <c r="Y86" s="364"/>
    </row>
    <row r="87" spans="1:25" hidden="1" outlineLevel="2">
      <c r="A87" s="323"/>
      <c r="B87" s="342" t="s">
        <v>296</v>
      </c>
      <c r="C87" s="325" t="s">
        <v>149</v>
      </c>
      <c r="D87" s="326"/>
      <c r="E87" s="327"/>
      <c r="F87" s="327"/>
      <c r="G87" s="327">
        <f t="shared" si="17"/>
        <v>0</v>
      </c>
      <c r="H87" s="328">
        <f t="shared" si="18"/>
        <v>0</v>
      </c>
      <c r="I87" s="350"/>
      <c r="M87" s="326"/>
      <c r="N87" s="327"/>
      <c r="O87" s="327"/>
      <c r="P87" s="327">
        <f t="shared" si="19"/>
        <v>0</v>
      </c>
      <c r="Q87" s="328">
        <f t="shared" si="20"/>
        <v>0</v>
      </c>
      <c r="R87" s="350"/>
      <c r="T87" s="326">
        <f t="shared" ref="T87:T222" si="21">G87+P87</f>
        <v>0</v>
      </c>
      <c r="U87" s="328">
        <f t="shared" ref="U87:U222" si="22">H87+Q87</f>
        <v>0</v>
      </c>
      <c r="V87" s="350"/>
      <c r="X87" s="362"/>
      <c r="Y87" s="364"/>
    </row>
    <row r="88" spans="1:25" hidden="1" outlineLevel="2">
      <c r="A88" s="323"/>
      <c r="B88" s="342" t="s">
        <v>297</v>
      </c>
      <c r="C88" s="325" t="s">
        <v>149</v>
      </c>
      <c r="D88" s="326"/>
      <c r="E88" s="327"/>
      <c r="F88" s="327"/>
      <c r="G88" s="327">
        <f t="shared" si="17"/>
        <v>0</v>
      </c>
      <c r="H88" s="328">
        <f t="shared" si="18"/>
        <v>0</v>
      </c>
      <c r="I88" s="350"/>
      <c r="M88" s="326"/>
      <c r="N88" s="327"/>
      <c r="O88" s="327"/>
      <c r="P88" s="327">
        <f t="shared" si="19"/>
        <v>0</v>
      </c>
      <c r="Q88" s="328">
        <f t="shared" si="20"/>
        <v>0</v>
      </c>
      <c r="R88" s="350"/>
      <c r="T88" s="326">
        <f t="shared" si="21"/>
        <v>0</v>
      </c>
      <c r="U88" s="328">
        <f t="shared" si="22"/>
        <v>0</v>
      </c>
      <c r="V88" s="350"/>
      <c r="X88" s="362"/>
      <c r="Y88" s="364"/>
    </row>
    <row r="89" spans="1:25" hidden="1" outlineLevel="1">
      <c r="A89" s="323"/>
      <c r="B89" s="338" t="s">
        <v>298</v>
      </c>
      <c r="C89" s="337" t="s">
        <v>299</v>
      </c>
      <c r="D89" s="339"/>
      <c r="E89" s="340"/>
      <c r="F89" s="340"/>
      <c r="G89" s="340">
        <f>SUM(G90:G104)</f>
        <v>0</v>
      </c>
      <c r="H89" s="340">
        <f>SUM(H90:H104)</f>
        <v>0</v>
      </c>
      <c r="I89" s="354">
        <f>H89/$H$348</f>
        <v>0</v>
      </c>
      <c r="J89" s="301">
        <f>D89-H89</f>
        <v>0</v>
      </c>
      <c r="K89" s="301">
        <f>E89-H89</f>
        <v>0</v>
      </c>
      <c r="M89" s="339"/>
      <c r="N89" s="340"/>
      <c r="O89" s="340"/>
      <c r="P89" s="340">
        <f>SUM(P90:P104)</f>
        <v>0</v>
      </c>
      <c r="Q89" s="340">
        <f>SUM(Q90:Q104)</f>
        <v>0</v>
      </c>
      <c r="R89" s="354">
        <f>Q89/$Q$348</f>
        <v>0</v>
      </c>
      <c r="T89" s="339">
        <f t="shared" si="21"/>
        <v>0</v>
      </c>
      <c r="U89" s="340">
        <f t="shared" si="22"/>
        <v>0</v>
      </c>
      <c r="V89" s="354">
        <f>U89/$U$348</f>
        <v>0</v>
      </c>
      <c r="X89" s="362"/>
      <c r="Y89" s="364"/>
    </row>
    <row r="90" spans="1:25" hidden="1" outlineLevel="2">
      <c r="A90" s="323"/>
      <c r="B90" s="342" t="s">
        <v>300</v>
      </c>
      <c r="C90" s="325" t="s">
        <v>149</v>
      </c>
      <c r="D90" s="326"/>
      <c r="E90" s="327"/>
      <c r="F90" s="327"/>
      <c r="G90" s="327">
        <f t="shared" ref="G90:G104" si="23">ROUND(E90*F90,0)</f>
        <v>0</v>
      </c>
      <c r="H90" s="328">
        <f t="shared" ref="H90:H104" si="24">ROUND(G90/$H$8,0)</f>
        <v>0</v>
      </c>
      <c r="I90" s="350"/>
      <c r="M90" s="326"/>
      <c r="N90" s="327"/>
      <c r="O90" s="327"/>
      <c r="P90" s="327">
        <f t="shared" ref="P90:P104" si="25">ROUND(N90*O90,0)</f>
        <v>0</v>
      </c>
      <c r="Q90" s="328">
        <f t="shared" ref="Q90:Q104" si="26">ROUND(P90/$Q$8,0)</f>
        <v>0</v>
      </c>
      <c r="R90" s="350"/>
      <c r="T90" s="326">
        <f t="shared" si="21"/>
        <v>0</v>
      </c>
      <c r="U90" s="328">
        <f t="shared" si="22"/>
        <v>0</v>
      </c>
      <c r="V90" s="350"/>
      <c r="X90" s="362"/>
      <c r="Y90" s="364"/>
    </row>
    <row r="91" spans="1:25" hidden="1" outlineLevel="2">
      <c r="A91" s="323"/>
      <c r="B91" s="342" t="s">
        <v>301</v>
      </c>
      <c r="C91" s="325" t="s">
        <v>149</v>
      </c>
      <c r="D91" s="326"/>
      <c r="E91" s="327"/>
      <c r="F91" s="327"/>
      <c r="G91" s="327">
        <f t="shared" si="23"/>
        <v>0</v>
      </c>
      <c r="H91" s="328">
        <f t="shared" si="24"/>
        <v>0</v>
      </c>
      <c r="I91" s="350"/>
      <c r="M91" s="326"/>
      <c r="N91" s="327"/>
      <c r="O91" s="327"/>
      <c r="P91" s="327">
        <f t="shared" si="25"/>
        <v>0</v>
      </c>
      <c r="Q91" s="328">
        <f t="shared" si="26"/>
        <v>0</v>
      </c>
      <c r="R91" s="350"/>
      <c r="T91" s="326">
        <f t="shared" si="21"/>
        <v>0</v>
      </c>
      <c r="U91" s="328">
        <f t="shared" si="22"/>
        <v>0</v>
      </c>
      <c r="V91" s="350"/>
      <c r="X91" s="362"/>
      <c r="Y91" s="364"/>
    </row>
    <row r="92" spans="1:25" hidden="1" outlineLevel="2">
      <c r="A92" s="323"/>
      <c r="B92" s="342" t="s">
        <v>302</v>
      </c>
      <c r="C92" s="325" t="s">
        <v>149</v>
      </c>
      <c r="D92" s="326"/>
      <c r="E92" s="327"/>
      <c r="F92" s="327"/>
      <c r="G92" s="327">
        <f t="shared" si="23"/>
        <v>0</v>
      </c>
      <c r="H92" s="328">
        <f t="shared" si="24"/>
        <v>0</v>
      </c>
      <c r="I92" s="366"/>
      <c r="M92" s="326"/>
      <c r="N92" s="327"/>
      <c r="O92" s="327"/>
      <c r="P92" s="327">
        <f t="shared" si="25"/>
        <v>0</v>
      </c>
      <c r="Q92" s="328">
        <f t="shared" si="26"/>
        <v>0</v>
      </c>
      <c r="R92" s="366"/>
      <c r="T92" s="326">
        <f t="shared" si="21"/>
        <v>0</v>
      </c>
      <c r="U92" s="328">
        <f t="shared" si="22"/>
        <v>0</v>
      </c>
      <c r="V92" s="366"/>
      <c r="X92" s="362"/>
      <c r="Y92" s="364"/>
    </row>
    <row r="93" spans="1:25" hidden="1" outlineLevel="2">
      <c r="A93" s="323"/>
      <c r="B93" s="342" t="s">
        <v>303</v>
      </c>
      <c r="C93" s="325" t="s">
        <v>149</v>
      </c>
      <c r="D93" s="326"/>
      <c r="E93" s="327"/>
      <c r="F93" s="327"/>
      <c r="G93" s="327">
        <f t="shared" si="23"/>
        <v>0</v>
      </c>
      <c r="H93" s="328">
        <f t="shared" si="24"/>
        <v>0</v>
      </c>
      <c r="I93" s="355"/>
      <c r="M93" s="326"/>
      <c r="N93" s="327"/>
      <c r="O93" s="327"/>
      <c r="P93" s="327">
        <f t="shared" si="25"/>
        <v>0</v>
      </c>
      <c r="Q93" s="328">
        <f t="shared" si="26"/>
        <v>0</v>
      </c>
      <c r="R93" s="355"/>
      <c r="T93" s="326">
        <f t="shared" si="21"/>
        <v>0</v>
      </c>
      <c r="U93" s="328">
        <f t="shared" si="22"/>
        <v>0</v>
      </c>
      <c r="V93" s="355"/>
      <c r="X93" s="362"/>
      <c r="Y93" s="364"/>
    </row>
    <row r="94" spans="1:25" hidden="1" outlineLevel="2">
      <c r="A94" s="323"/>
      <c r="B94" s="342" t="s">
        <v>304</v>
      </c>
      <c r="C94" s="325" t="s">
        <v>149</v>
      </c>
      <c r="D94" s="326"/>
      <c r="E94" s="327"/>
      <c r="F94" s="327"/>
      <c r="G94" s="327">
        <f t="shared" si="23"/>
        <v>0</v>
      </c>
      <c r="H94" s="328">
        <f t="shared" si="24"/>
        <v>0</v>
      </c>
      <c r="I94" s="350"/>
      <c r="M94" s="326"/>
      <c r="N94" s="327"/>
      <c r="O94" s="327"/>
      <c r="P94" s="327">
        <f t="shared" si="25"/>
        <v>0</v>
      </c>
      <c r="Q94" s="328">
        <f t="shared" si="26"/>
        <v>0</v>
      </c>
      <c r="R94" s="350"/>
      <c r="T94" s="326">
        <f t="shared" si="21"/>
        <v>0</v>
      </c>
      <c r="U94" s="328">
        <f t="shared" si="22"/>
        <v>0</v>
      </c>
      <c r="V94" s="350"/>
      <c r="X94" s="362"/>
      <c r="Y94" s="364"/>
    </row>
    <row r="95" spans="1:25" hidden="1" outlineLevel="2">
      <c r="A95" s="323"/>
      <c r="B95" s="342" t="s">
        <v>305</v>
      </c>
      <c r="C95" s="325" t="s">
        <v>149</v>
      </c>
      <c r="D95" s="326"/>
      <c r="E95" s="327"/>
      <c r="F95" s="327"/>
      <c r="G95" s="327">
        <f t="shared" si="23"/>
        <v>0</v>
      </c>
      <c r="H95" s="328">
        <f t="shared" si="24"/>
        <v>0</v>
      </c>
      <c r="I95" s="366"/>
      <c r="M95" s="326"/>
      <c r="N95" s="327"/>
      <c r="O95" s="327"/>
      <c r="P95" s="327">
        <f t="shared" si="25"/>
        <v>0</v>
      </c>
      <c r="Q95" s="328">
        <f t="shared" si="26"/>
        <v>0</v>
      </c>
      <c r="R95" s="366"/>
      <c r="T95" s="326">
        <f t="shared" si="21"/>
        <v>0</v>
      </c>
      <c r="U95" s="328">
        <f t="shared" si="22"/>
        <v>0</v>
      </c>
      <c r="V95" s="366"/>
      <c r="X95" s="362"/>
      <c r="Y95" s="364"/>
    </row>
    <row r="96" spans="1:25" hidden="1" outlineLevel="2">
      <c r="A96" s="323"/>
      <c r="B96" s="342" t="s">
        <v>306</v>
      </c>
      <c r="C96" s="325" t="s">
        <v>149</v>
      </c>
      <c r="D96" s="326"/>
      <c r="E96" s="327"/>
      <c r="F96" s="327"/>
      <c r="G96" s="327">
        <f t="shared" si="23"/>
        <v>0</v>
      </c>
      <c r="H96" s="328">
        <f t="shared" si="24"/>
        <v>0</v>
      </c>
      <c r="I96" s="355"/>
      <c r="M96" s="326"/>
      <c r="N96" s="327"/>
      <c r="O96" s="327"/>
      <c r="P96" s="327">
        <f t="shared" si="25"/>
        <v>0</v>
      </c>
      <c r="Q96" s="328">
        <f t="shared" si="26"/>
        <v>0</v>
      </c>
      <c r="R96" s="355"/>
      <c r="T96" s="326">
        <f t="shared" si="21"/>
        <v>0</v>
      </c>
      <c r="U96" s="328">
        <f t="shared" si="22"/>
        <v>0</v>
      </c>
      <c r="V96" s="355"/>
      <c r="X96" s="362"/>
      <c r="Y96" s="364"/>
    </row>
    <row r="97" spans="1:25" hidden="1" outlineLevel="2">
      <c r="A97" s="323"/>
      <c r="B97" s="342" t="s">
        <v>307</v>
      </c>
      <c r="C97" s="325" t="s">
        <v>149</v>
      </c>
      <c r="D97" s="326"/>
      <c r="E97" s="327"/>
      <c r="F97" s="327"/>
      <c r="G97" s="327">
        <f t="shared" si="23"/>
        <v>0</v>
      </c>
      <c r="H97" s="328">
        <f t="shared" si="24"/>
        <v>0</v>
      </c>
      <c r="I97" s="350"/>
      <c r="M97" s="326"/>
      <c r="N97" s="327"/>
      <c r="O97" s="327"/>
      <c r="P97" s="327">
        <f t="shared" si="25"/>
        <v>0</v>
      </c>
      <c r="Q97" s="328">
        <f t="shared" si="26"/>
        <v>0</v>
      </c>
      <c r="R97" s="350"/>
      <c r="T97" s="326">
        <f t="shared" si="21"/>
        <v>0</v>
      </c>
      <c r="U97" s="328">
        <f t="shared" si="22"/>
        <v>0</v>
      </c>
      <c r="V97" s="350"/>
      <c r="X97" s="362"/>
      <c r="Y97" s="364"/>
    </row>
    <row r="98" spans="1:25" hidden="1" outlineLevel="2">
      <c r="A98" s="323"/>
      <c r="B98" s="342" t="s">
        <v>308</v>
      </c>
      <c r="C98" s="325" t="s">
        <v>149</v>
      </c>
      <c r="D98" s="326"/>
      <c r="E98" s="327"/>
      <c r="F98" s="327"/>
      <c r="G98" s="327">
        <f t="shared" si="23"/>
        <v>0</v>
      </c>
      <c r="H98" s="328">
        <f t="shared" si="24"/>
        <v>0</v>
      </c>
      <c r="I98" s="350"/>
      <c r="M98" s="326"/>
      <c r="N98" s="327"/>
      <c r="O98" s="327"/>
      <c r="P98" s="327">
        <f t="shared" si="25"/>
        <v>0</v>
      </c>
      <c r="Q98" s="328">
        <f t="shared" si="26"/>
        <v>0</v>
      </c>
      <c r="R98" s="350"/>
      <c r="T98" s="326">
        <f t="shared" si="21"/>
        <v>0</v>
      </c>
      <c r="U98" s="328">
        <f t="shared" si="22"/>
        <v>0</v>
      </c>
      <c r="V98" s="350"/>
      <c r="X98" s="362"/>
      <c r="Y98" s="364"/>
    </row>
    <row r="99" spans="1:25" hidden="1" outlineLevel="2">
      <c r="A99" s="323"/>
      <c r="B99" s="342" t="s">
        <v>309</v>
      </c>
      <c r="C99" s="325" t="s">
        <v>149</v>
      </c>
      <c r="D99" s="326"/>
      <c r="E99" s="327"/>
      <c r="F99" s="327"/>
      <c r="G99" s="327">
        <f t="shared" si="23"/>
        <v>0</v>
      </c>
      <c r="H99" s="328">
        <f t="shared" si="24"/>
        <v>0</v>
      </c>
      <c r="I99" s="366"/>
      <c r="M99" s="326"/>
      <c r="N99" s="327"/>
      <c r="O99" s="327"/>
      <c r="P99" s="327">
        <f t="shared" si="25"/>
        <v>0</v>
      </c>
      <c r="Q99" s="328">
        <f t="shared" si="26"/>
        <v>0</v>
      </c>
      <c r="R99" s="366"/>
      <c r="T99" s="326">
        <f t="shared" si="21"/>
        <v>0</v>
      </c>
      <c r="U99" s="328">
        <f t="shared" si="22"/>
        <v>0</v>
      </c>
      <c r="V99" s="366"/>
      <c r="X99" s="362"/>
      <c r="Y99" s="364"/>
    </row>
    <row r="100" spans="1:25" hidden="1" outlineLevel="2">
      <c r="A100" s="323"/>
      <c r="B100" s="342" t="s">
        <v>310</v>
      </c>
      <c r="C100" s="325" t="s">
        <v>149</v>
      </c>
      <c r="D100" s="326"/>
      <c r="E100" s="327"/>
      <c r="F100" s="327"/>
      <c r="G100" s="327">
        <f t="shared" si="23"/>
        <v>0</v>
      </c>
      <c r="H100" s="328">
        <f t="shared" si="24"/>
        <v>0</v>
      </c>
      <c r="I100" s="355"/>
      <c r="M100" s="326"/>
      <c r="N100" s="327"/>
      <c r="O100" s="327"/>
      <c r="P100" s="327">
        <f t="shared" si="25"/>
        <v>0</v>
      </c>
      <c r="Q100" s="328">
        <f t="shared" si="26"/>
        <v>0</v>
      </c>
      <c r="R100" s="355"/>
      <c r="T100" s="326">
        <f t="shared" si="21"/>
        <v>0</v>
      </c>
      <c r="U100" s="328">
        <f t="shared" si="22"/>
        <v>0</v>
      </c>
      <c r="V100" s="355"/>
      <c r="X100" s="362"/>
      <c r="Y100" s="364"/>
    </row>
    <row r="101" spans="1:25" hidden="1" outlineLevel="2">
      <c r="A101" s="323"/>
      <c r="B101" s="342" t="s">
        <v>311</v>
      </c>
      <c r="C101" s="325" t="s">
        <v>149</v>
      </c>
      <c r="D101" s="326"/>
      <c r="E101" s="327"/>
      <c r="F101" s="327"/>
      <c r="G101" s="327">
        <f t="shared" si="23"/>
        <v>0</v>
      </c>
      <c r="H101" s="328">
        <f t="shared" si="24"/>
        <v>0</v>
      </c>
      <c r="I101" s="350"/>
      <c r="M101" s="326"/>
      <c r="N101" s="327"/>
      <c r="O101" s="327"/>
      <c r="P101" s="327">
        <f t="shared" si="25"/>
        <v>0</v>
      </c>
      <c r="Q101" s="328">
        <f t="shared" si="26"/>
        <v>0</v>
      </c>
      <c r="R101" s="350"/>
      <c r="T101" s="326">
        <f t="shared" si="21"/>
        <v>0</v>
      </c>
      <c r="U101" s="328">
        <f t="shared" si="22"/>
        <v>0</v>
      </c>
      <c r="V101" s="350"/>
      <c r="X101" s="362"/>
      <c r="Y101" s="364"/>
    </row>
    <row r="102" spans="1:25" hidden="1" outlineLevel="2">
      <c r="A102" s="323"/>
      <c r="B102" s="342" t="s">
        <v>312</v>
      </c>
      <c r="C102" s="325" t="s">
        <v>149</v>
      </c>
      <c r="D102" s="326"/>
      <c r="E102" s="327"/>
      <c r="F102" s="327"/>
      <c r="G102" s="327">
        <f t="shared" si="23"/>
        <v>0</v>
      </c>
      <c r="H102" s="328">
        <f t="shared" si="24"/>
        <v>0</v>
      </c>
      <c r="I102" s="366"/>
      <c r="M102" s="326"/>
      <c r="N102" s="327"/>
      <c r="O102" s="327"/>
      <c r="P102" s="327">
        <f t="shared" si="25"/>
        <v>0</v>
      </c>
      <c r="Q102" s="328">
        <f t="shared" si="26"/>
        <v>0</v>
      </c>
      <c r="R102" s="366"/>
      <c r="T102" s="326">
        <f t="shared" si="21"/>
        <v>0</v>
      </c>
      <c r="U102" s="328">
        <f t="shared" si="22"/>
        <v>0</v>
      </c>
      <c r="V102" s="366"/>
      <c r="X102" s="362"/>
      <c r="Y102" s="364"/>
    </row>
    <row r="103" spans="1:25" hidden="1" outlineLevel="2">
      <c r="A103" s="323"/>
      <c r="B103" s="342" t="s">
        <v>313</v>
      </c>
      <c r="C103" s="325" t="s">
        <v>149</v>
      </c>
      <c r="D103" s="326"/>
      <c r="E103" s="327"/>
      <c r="F103" s="327"/>
      <c r="G103" s="327">
        <f t="shared" si="23"/>
        <v>0</v>
      </c>
      <c r="H103" s="328">
        <f t="shared" si="24"/>
        <v>0</v>
      </c>
      <c r="I103" s="355"/>
      <c r="M103" s="326"/>
      <c r="N103" s="327"/>
      <c r="O103" s="327"/>
      <c r="P103" s="327">
        <f t="shared" si="25"/>
        <v>0</v>
      </c>
      <c r="Q103" s="328">
        <f t="shared" si="26"/>
        <v>0</v>
      </c>
      <c r="R103" s="355"/>
      <c r="T103" s="326">
        <f t="shared" si="21"/>
        <v>0</v>
      </c>
      <c r="U103" s="328">
        <f t="shared" si="22"/>
        <v>0</v>
      </c>
      <c r="V103" s="355"/>
      <c r="X103" s="362"/>
      <c r="Y103" s="364"/>
    </row>
    <row r="104" spans="1:25" hidden="1" outlineLevel="2">
      <c r="A104" s="323"/>
      <c r="B104" s="342" t="s">
        <v>314</v>
      </c>
      <c r="C104" s="325" t="s">
        <v>149</v>
      </c>
      <c r="D104" s="326"/>
      <c r="E104" s="327"/>
      <c r="F104" s="327"/>
      <c r="G104" s="327">
        <f t="shared" si="23"/>
        <v>0</v>
      </c>
      <c r="H104" s="328">
        <f t="shared" si="24"/>
        <v>0</v>
      </c>
      <c r="I104" s="350"/>
      <c r="M104" s="326"/>
      <c r="N104" s="327"/>
      <c r="O104" s="327"/>
      <c r="P104" s="327">
        <f t="shared" si="25"/>
        <v>0</v>
      </c>
      <c r="Q104" s="328">
        <f t="shared" si="26"/>
        <v>0</v>
      </c>
      <c r="R104" s="350"/>
      <c r="T104" s="326">
        <f t="shared" si="21"/>
        <v>0</v>
      </c>
      <c r="U104" s="328">
        <f t="shared" si="22"/>
        <v>0</v>
      </c>
      <c r="V104" s="350"/>
      <c r="X104" s="362"/>
      <c r="Y104" s="364"/>
    </row>
    <row r="105" spans="1:25" hidden="1" outlineLevel="1">
      <c r="A105" s="323"/>
      <c r="B105" s="336" t="s">
        <v>315</v>
      </c>
      <c r="C105" s="365" t="s">
        <v>316</v>
      </c>
      <c r="D105" s="320">
        <v>1598079</v>
      </c>
      <c r="E105" s="321"/>
      <c r="F105" s="322"/>
      <c r="G105" s="322">
        <f>G106+G122+G138+G154+G170</f>
        <v>8394550</v>
      </c>
      <c r="H105" s="322">
        <f>H106+H122+H138+H154+H170</f>
        <v>1598079</v>
      </c>
      <c r="I105" s="347">
        <f>H105/$H$348</f>
        <v>0.61589985774101397</v>
      </c>
      <c r="J105" s="301">
        <f>D105-H105</f>
        <v>0</v>
      </c>
      <c r="K105" s="301">
        <f>E105-H105</f>
        <v>-1598079</v>
      </c>
      <c r="M105" s="349"/>
      <c r="N105" s="322"/>
      <c r="O105" s="322"/>
      <c r="P105" s="322">
        <f>P106+P122+P138+P154+P170</f>
        <v>0</v>
      </c>
      <c r="Q105" s="322">
        <f>Q106+Q122+Q138+Q154+Q170</f>
        <v>0</v>
      </c>
      <c r="R105" s="347">
        <f>Q105/$Q$348</f>
        <v>0</v>
      </c>
      <c r="T105" s="349">
        <f t="shared" si="21"/>
        <v>8394550</v>
      </c>
      <c r="U105" s="322">
        <f t="shared" si="22"/>
        <v>1598079</v>
      </c>
      <c r="V105" s="347">
        <f>U105/$U$348</f>
        <v>0.61189649272535296</v>
      </c>
      <c r="X105" s="362"/>
      <c r="Y105" s="364"/>
    </row>
    <row r="106" spans="1:25" hidden="1" outlineLevel="1">
      <c r="A106" s="323"/>
      <c r="B106" s="338" t="s">
        <v>317</v>
      </c>
      <c r="C106" s="365" t="s">
        <v>318</v>
      </c>
      <c r="D106" s="339"/>
      <c r="E106" s="340"/>
      <c r="F106" s="340"/>
      <c r="G106" s="340">
        <f>SUM(G107:G121)</f>
        <v>8394550</v>
      </c>
      <c r="H106" s="340">
        <f>SUM(H107:H121)</f>
        <v>1598079</v>
      </c>
      <c r="I106" s="354">
        <f>H106/$H$348</f>
        <v>0.61589985774101397</v>
      </c>
      <c r="J106" s="301">
        <f>D106-H106</f>
        <v>-1598079</v>
      </c>
      <c r="K106" s="301">
        <f>E106-H106</f>
        <v>-1598079</v>
      </c>
      <c r="M106" s="339"/>
      <c r="N106" s="340"/>
      <c r="O106" s="340"/>
      <c r="P106" s="340">
        <f>SUM(P107:P121)</f>
        <v>0</v>
      </c>
      <c r="Q106" s="340">
        <f>SUM(Q107:Q121)</f>
        <v>0</v>
      </c>
      <c r="R106" s="354">
        <f>Q106/$Q$348</f>
        <v>0</v>
      </c>
      <c r="T106" s="339">
        <f t="shared" si="21"/>
        <v>8394550</v>
      </c>
      <c r="U106" s="340">
        <f t="shared" si="22"/>
        <v>1598079</v>
      </c>
      <c r="V106" s="354">
        <f>U106/$U$348</f>
        <v>0.61189649272535296</v>
      </c>
      <c r="X106" s="362"/>
      <c r="Y106" s="364"/>
    </row>
    <row r="107" spans="1:25" hidden="1" outlineLevel="2">
      <c r="A107" s="323"/>
      <c r="B107" s="341" t="s">
        <v>319</v>
      </c>
      <c r="C107" s="325" t="s">
        <v>149</v>
      </c>
      <c r="D107" s="326" t="s">
        <v>154</v>
      </c>
      <c r="E107" s="351">
        <v>8394550</v>
      </c>
      <c r="F107" s="351">
        <v>1</v>
      </c>
      <c r="G107" s="327">
        <f t="shared" ref="G107:G121" si="27">ROUND(E107*F107,0)</f>
        <v>8394550</v>
      </c>
      <c r="H107" s="328">
        <f t="shared" ref="H107:H121" si="28">ROUND(G107/$H$8,0)</f>
        <v>1598079</v>
      </c>
      <c r="I107" s="350"/>
      <c r="M107" s="326"/>
      <c r="N107" s="351"/>
      <c r="O107" s="327"/>
      <c r="P107" s="327">
        <f t="shared" ref="P107:P121" si="29">ROUND(N107*O107,0)</f>
        <v>0</v>
      </c>
      <c r="Q107" s="328">
        <f t="shared" ref="Q107:Q121" si="30">ROUND(P107/$Q$8,0)</f>
        <v>0</v>
      </c>
      <c r="R107" s="350"/>
      <c r="T107" s="326">
        <f t="shared" si="21"/>
        <v>8394550</v>
      </c>
      <c r="U107" s="328">
        <f t="shared" si="22"/>
        <v>1598079</v>
      </c>
      <c r="V107" s="350"/>
      <c r="X107" s="362"/>
      <c r="Y107" s="364"/>
    </row>
    <row r="108" spans="1:25" hidden="1" outlineLevel="2">
      <c r="A108" s="323"/>
      <c r="B108" s="342" t="s">
        <v>320</v>
      </c>
      <c r="C108" s="325" t="s">
        <v>149</v>
      </c>
      <c r="D108" s="326"/>
      <c r="E108" s="327"/>
      <c r="F108" s="327"/>
      <c r="G108" s="327">
        <f t="shared" si="27"/>
        <v>0</v>
      </c>
      <c r="H108" s="328">
        <f t="shared" si="28"/>
        <v>0</v>
      </c>
      <c r="I108" s="350"/>
      <c r="M108" s="326"/>
      <c r="N108" s="327"/>
      <c r="O108" s="327"/>
      <c r="P108" s="327">
        <f t="shared" si="29"/>
        <v>0</v>
      </c>
      <c r="Q108" s="328">
        <f t="shared" si="30"/>
        <v>0</v>
      </c>
      <c r="R108" s="350"/>
      <c r="T108" s="326">
        <f t="shared" si="21"/>
        <v>0</v>
      </c>
      <c r="U108" s="328">
        <f t="shared" si="22"/>
        <v>0</v>
      </c>
      <c r="V108" s="350"/>
      <c r="X108" s="362"/>
      <c r="Y108" s="364"/>
    </row>
    <row r="109" spans="1:25" hidden="1" outlineLevel="2">
      <c r="A109" s="323"/>
      <c r="B109" s="342" t="s">
        <v>321</v>
      </c>
      <c r="C109" s="325" t="s">
        <v>149</v>
      </c>
      <c r="D109" s="326"/>
      <c r="E109" s="327"/>
      <c r="F109" s="327"/>
      <c r="G109" s="327">
        <f t="shared" si="27"/>
        <v>0</v>
      </c>
      <c r="H109" s="328">
        <f t="shared" si="28"/>
        <v>0</v>
      </c>
      <c r="I109" s="350"/>
      <c r="M109" s="326"/>
      <c r="N109" s="327"/>
      <c r="O109" s="327"/>
      <c r="P109" s="327">
        <f t="shared" si="29"/>
        <v>0</v>
      </c>
      <c r="Q109" s="328">
        <f t="shared" si="30"/>
        <v>0</v>
      </c>
      <c r="R109" s="350"/>
      <c r="T109" s="326">
        <f t="shared" si="21"/>
        <v>0</v>
      </c>
      <c r="U109" s="328">
        <f t="shared" si="22"/>
        <v>0</v>
      </c>
      <c r="V109" s="350"/>
      <c r="X109" s="362"/>
      <c r="Y109" s="364"/>
    </row>
    <row r="110" spans="1:25" hidden="1" outlineLevel="2">
      <c r="A110" s="323"/>
      <c r="B110" s="342" t="s">
        <v>322</v>
      </c>
      <c r="C110" s="325" t="s">
        <v>149</v>
      </c>
      <c r="D110" s="326"/>
      <c r="E110" s="327"/>
      <c r="F110" s="327"/>
      <c r="G110" s="327">
        <f t="shared" si="27"/>
        <v>0</v>
      </c>
      <c r="H110" s="328">
        <f t="shared" si="28"/>
        <v>0</v>
      </c>
      <c r="I110" s="350"/>
      <c r="M110" s="326"/>
      <c r="N110" s="327"/>
      <c r="O110" s="327"/>
      <c r="P110" s="327">
        <f t="shared" si="29"/>
        <v>0</v>
      </c>
      <c r="Q110" s="328">
        <f t="shared" si="30"/>
        <v>0</v>
      </c>
      <c r="R110" s="350"/>
      <c r="T110" s="326">
        <f t="shared" si="21"/>
        <v>0</v>
      </c>
      <c r="U110" s="328">
        <f t="shared" si="22"/>
        <v>0</v>
      </c>
      <c r="V110" s="350"/>
      <c r="X110" s="362"/>
      <c r="Y110" s="364"/>
    </row>
    <row r="111" spans="1:25" hidden="1" outlineLevel="2">
      <c r="A111" s="323"/>
      <c r="B111" s="342" t="s">
        <v>323</v>
      </c>
      <c r="C111" s="325" t="s">
        <v>149</v>
      </c>
      <c r="D111" s="326"/>
      <c r="E111" s="327"/>
      <c r="F111" s="327"/>
      <c r="G111" s="327">
        <f t="shared" si="27"/>
        <v>0</v>
      </c>
      <c r="H111" s="328">
        <f t="shared" si="28"/>
        <v>0</v>
      </c>
      <c r="I111" s="350"/>
      <c r="M111" s="326"/>
      <c r="N111" s="327"/>
      <c r="O111" s="327"/>
      <c r="P111" s="327">
        <f t="shared" si="29"/>
        <v>0</v>
      </c>
      <c r="Q111" s="328">
        <f t="shared" si="30"/>
        <v>0</v>
      </c>
      <c r="R111" s="350"/>
      <c r="T111" s="326">
        <f t="shared" si="21"/>
        <v>0</v>
      </c>
      <c r="U111" s="328">
        <f t="shared" si="22"/>
        <v>0</v>
      </c>
      <c r="V111" s="350"/>
      <c r="X111" s="362"/>
      <c r="Y111" s="364"/>
    </row>
    <row r="112" spans="1:25" hidden="1" outlineLevel="2">
      <c r="A112" s="323"/>
      <c r="B112" s="342" t="s">
        <v>324</v>
      </c>
      <c r="C112" s="325" t="s">
        <v>149</v>
      </c>
      <c r="D112" s="326"/>
      <c r="E112" s="327"/>
      <c r="F112" s="327"/>
      <c r="G112" s="327">
        <f t="shared" si="27"/>
        <v>0</v>
      </c>
      <c r="H112" s="328">
        <f t="shared" si="28"/>
        <v>0</v>
      </c>
      <c r="I112" s="350"/>
      <c r="M112" s="326"/>
      <c r="N112" s="327"/>
      <c r="O112" s="327"/>
      <c r="P112" s="327">
        <f t="shared" si="29"/>
        <v>0</v>
      </c>
      <c r="Q112" s="328">
        <f t="shared" si="30"/>
        <v>0</v>
      </c>
      <c r="R112" s="350"/>
      <c r="T112" s="326">
        <f t="shared" si="21"/>
        <v>0</v>
      </c>
      <c r="U112" s="328">
        <f t="shared" si="22"/>
        <v>0</v>
      </c>
      <c r="V112" s="350"/>
      <c r="X112" s="362"/>
      <c r="Y112" s="364"/>
    </row>
    <row r="113" spans="1:25" hidden="1" outlineLevel="2">
      <c r="A113" s="323"/>
      <c r="B113" s="342" t="s">
        <v>325</v>
      </c>
      <c r="C113" s="325" t="s">
        <v>149</v>
      </c>
      <c r="D113" s="326"/>
      <c r="E113" s="327"/>
      <c r="F113" s="327"/>
      <c r="G113" s="327">
        <f t="shared" si="27"/>
        <v>0</v>
      </c>
      <c r="H113" s="328">
        <f t="shared" si="28"/>
        <v>0</v>
      </c>
      <c r="I113" s="350"/>
      <c r="M113" s="326"/>
      <c r="N113" s="327"/>
      <c r="O113" s="327"/>
      <c r="P113" s="327">
        <f t="shared" si="29"/>
        <v>0</v>
      </c>
      <c r="Q113" s="328">
        <f t="shared" si="30"/>
        <v>0</v>
      </c>
      <c r="R113" s="350"/>
      <c r="T113" s="326">
        <f t="shared" si="21"/>
        <v>0</v>
      </c>
      <c r="U113" s="328">
        <f t="shared" si="22"/>
        <v>0</v>
      </c>
      <c r="V113" s="350"/>
      <c r="X113" s="362"/>
      <c r="Y113" s="364"/>
    </row>
    <row r="114" spans="1:25" hidden="1" outlineLevel="2">
      <c r="A114" s="323"/>
      <c r="B114" s="341" t="s">
        <v>326</v>
      </c>
      <c r="C114" s="325" t="s">
        <v>149</v>
      </c>
      <c r="D114" s="326"/>
      <c r="E114" s="327"/>
      <c r="F114" s="327"/>
      <c r="G114" s="327">
        <f t="shared" si="27"/>
        <v>0</v>
      </c>
      <c r="H114" s="328">
        <f t="shared" si="28"/>
        <v>0</v>
      </c>
      <c r="I114" s="350"/>
      <c r="M114" s="326"/>
      <c r="N114" s="327"/>
      <c r="O114" s="327"/>
      <c r="P114" s="327">
        <f t="shared" si="29"/>
        <v>0</v>
      </c>
      <c r="Q114" s="328">
        <f t="shared" si="30"/>
        <v>0</v>
      </c>
      <c r="R114" s="350"/>
      <c r="T114" s="326">
        <f t="shared" si="21"/>
        <v>0</v>
      </c>
      <c r="U114" s="328">
        <f t="shared" si="22"/>
        <v>0</v>
      </c>
      <c r="V114" s="350"/>
      <c r="X114" s="362"/>
      <c r="Y114" s="364"/>
    </row>
    <row r="115" spans="1:25" hidden="1" outlineLevel="2">
      <c r="A115" s="323"/>
      <c r="B115" s="342" t="s">
        <v>327</v>
      </c>
      <c r="C115" s="325" t="s">
        <v>149</v>
      </c>
      <c r="D115" s="326"/>
      <c r="E115" s="327"/>
      <c r="F115" s="327"/>
      <c r="G115" s="327">
        <f t="shared" si="27"/>
        <v>0</v>
      </c>
      <c r="H115" s="328">
        <f t="shared" si="28"/>
        <v>0</v>
      </c>
      <c r="I115" s="350"/>
      <c r="M115" s="326"/>
      <c r="N115" s="327"/>
      <c r="O115" s="327"/>
      <c r="P115" s="327">
        <f t="shared" si="29"/>
        <v>0</v>
      </c>
      <c r="Q115" s="328">
        <f t="shared" si="30"/>
        <v>0</v>
      </c>
      <c r="R115" s="350"/>
      <c r="T115" s="326">
        <f t="shared" si="21"/>
        <v>0</v>
      </c>
      <c r="U115" s="328">
        <f t="shared" si="22"/>
        <v>0</v>
      </c>
      <c r="V115" s="350"/>
      <c r="X115" s="362"/>
      <c r="Y115" s="364"/>
    </row>
    <row r="116" spans="1:25" hidden="1" outlineLevel="2">
      <c r="A116" s="323"/>
      <c r="B116" s="342" t="s">
        <v>328</v>
      </c>
      <c r="C116" s="325" t="s">
        <v>149</v>
      </c>
      <c r="D116" s="326"/>
      <c r="E116" s="327"/>
      <c r="F116" s="327"/>
      <c r="G116" s="327">
        <f t="shared" si="27"/>
        <v>0</v>
      </c>
      <c r="H116" s="328">
        <f t="shared" si="28"/>
        <v>0</v>
      </c>
      <c r="I116" s="350"/>
      <c r="M116" s="326"/>
      <c r="N116" s="327"/>
      <c r="O116" s="327"/>
      <c r="P116" s="327">
        <f t="shared" si="29"/>
        <v>0</v>
      </c>
      <c r="Q116" s="328">
        <f t="shared" si="30"/>
        <v>0</v>
      </c>
      <c r="R116" s="350"/>
      <c r="T116" s="326">
        <f t="shared" si="21"/>
        <v>0</v>
      </c>
      <c r="U116" s="328">
        <f t="shared" si="22"/>
        <v>0</v>
      </c>
      <c r="V116" s="350"/>
      <c r="X116" s="362"/>
      <c r="Y116" s="364"/>
    </row>
    <row r="117" spans="1:25" hidden="1" outlineLevel="2">
      <c r="A117" s="323"/>
      <c r="B117" s="342" t="s">
        <v>329</v>
      </c>
      <c r="C117" s="325" t="s">
        <v>149</v>
      </c>
      <c r="D117" s="326"/>
      <c r="E117" s="327"/>
      <c r="F117" s="327"/>
      <c r="G117" s="327">
        <f t="shared" si="27"/>
        <v>0</v>
      </c>
      <c r="H117" s="328">
        <f t="shared" si="28"/>
        <v>0</v>
      </c>
      <c r="I117" s="350"/>
      <c r="M117" s="326"/>
      <c r="N117" s="327"/>
      <c r="O117" s="327"/>
      <c r="P117" s="327">
        <f t="shared" si="29"/>
        <v>0</v>
      </c>
      <c r="Q117" s="328">
        <f t="shared" si="30"/>
        <v>0</v>
      </c>
      <c r="R117" s="350"/>
      <c r="T117" s="326">
        <f t="shared" si="21"/>
        <v>0</v>
      </c>
      <c r="U117" s="328">
        <f t="shared" si="22"/>
        <v>0</v>
      </c>
      <c r="V117" s="350"/>
      <c r="X117" s="362"/>
      <c r="Y117" s="364"/>
    </row>
    <row r="118" spans="1:25" hidden="1" outlineLevel="2">
      <c r="A118" s="323"/>
      <c r="B118" s="342" t="s">
        <v>330</v>
      </c>
      <c r="C118" s="325" t="s">
        <v>149</v>
      </c>
      <c r="D118" s="326"/>
      <c r="E118" s="327"/>
      <c r="F118" s="327"/>
      <c r="G118" s="327">
        <f t="shared" si="27"/>
        <v>0</v>
      </c>
      <c r="H118" s="328">
        <f t="shared" si="28"/>
        <v>0</v>
      </c>
      <c r="I118" s="350"/>
      <c r="M118" s="326"/>
      <c r="N118" s="327"/>
      <c r="O118" s="327"/>
      <c r="P118" s="327">
        <f t="shared" si="29"/>
        <v>0</v>
      </c>
      <c r="Q118" s="328">
        <f t="shared" si="30"/>
        <v>0</v>
      </c>
      <c r="R118" s="350"/>
      <c r="T118" s="326">
        <f t="shared" si="21"/>
        <v>0</v>
      </c>
      <c r="U118" s="328">
        <f t="shared" si="22"/>
        <v>0</v>
      </c>
      <c r="V118" s="350"/>
      <c r="X118" s="362"/>
      <c r="Y118" s="364"/>
    </row>
    <row r="119" spans="1:25" hidden="1" outlineLevel="2">
      <c r="A119" s="323"/>
      <c r="B119" s="342" t="s">
        <v>331</v>
      </c>
      <c r="C119" s="325" t="s">
        <v>149</v>
      </c>
      <c r="D119" s="326"/>
      <c r="E119" s="327"/>
      <c r="F119" s="327"/>
      <c r="G119" s="327">
        <f t="shared" si="27"/>
        <v>0</v>
      </c>
      <c r="H119" s="328">
        <f t="shared" si="28"/>
        <v>0</v>
      </c>
      <c r="I119" s="350"/>
      <c r="M119" s="326"/>
      <c r="N119" s="327"/>
      <c r="O119" s="327"/>
      <c r="P119" s="327">
        <f t="shared" si="29"/>
        <v>0</v>
      </c>
      <c r="Q119" s="328">
        <f t="shared" si="30"/>
        <v>0</v>
      </c>
      <c r="R119" s="350"/>
      <c r="T119" s="326">
        <f t="shared" si="21"/>
        <v>0</v>
      </c>
      <c r="U119" s="328">
        <f t="shared" si="22"/>
        <v>0</v>
      </c>
      <c r="V119" s="350"/>
      <c r="X119" s="362"/>
      <c r="Y119" s="364"/>
    </row>
    <row r="120" spans="1:25" hidden="1" outlineLevel="2">
      <c r="A120" s="323"/>
      <c r="B120" s="342" t="s">
        <v>332</v>
      </c>
      <c r="C120" s="325" t="s">
        <v>149</v>
      </c>
      <c r="D120" s="326"/>
      <c r="E120" s="327"/>
      <c r="F120" s="327"/>
      <c r="G120" s="327">
        <f t="shared" si="27"/>
        <v>0</v>
      </c>
      <c r="H120" s="328">
        <f t="shared" si="28"/>
        <v>0</v>
      </c>
      <c r="I120" s="350"/>
      <c r="M120" s="326"/>
      <c r="N120" s="327"/>
      <c r="O120" s="327"/>
      <c r="P120" s="327">
        <f t="shared" si="29"/>
        <v>0</v>
      </c>
      <c r="Q120" s="328">
        <f t="shared" si="30"/>
        <v>0</v>
      </c>
      <c r="R120" s="350"/>
      <c r="T120" s="326">
        <f t="shared" si="21"/>
        <v>0</v>
      </c>
      <c r="U120" s="328">
        <f t="shared" si="22"/>
        <v>0</v>
      </c>
      <c r="V120" s="350"/>
      <c r="X120" s="362"/>
      <c r="Y120" s="364"/>
    </row>
    <row r="121" spans="1:25" hidden="1" outlineLevel="2">
      <c r="A121" s="323"/>
      <c r="B121" s="342" t="s">
        <v>333</v>
      </c>
      <c r="C121" s="325" t="s">
        <v>149</v>
      </c>
      <c r="D121" s="326"/>
      <c r="E121" s="327"/>
      <c r="F121" s="327"/>
      <c r="G121" s="327">
        <f t="shared" si="27"/>
        <v>0</v>
      </c>
      <c r="H121" s="328">
        <f t="shared" si="28"/>
        <v>0</v>
      </c>
      <c r="I121" s="355"/>
      <c r="M121" s="326"/>
      <c r="N121" s="327"/>
      <c r="O121" s="327"/>
      <c r="P121" s="327">
        <f t="shared" si="29"/>
        <v>0</v>
      </c>
      <c r="Q121" s="328">
        <f t="shared" si="30"/>
        <v>0</v>
      </c>
      <c r="R121" s="355"/>
      <c r="T121" s="326">
        <f t="shared" si="21"/>
        <v>0</v>
      </c>
      <c r="U121" s="328">
        <f t="shared" si="22"/>
        <v>0</v>
      </c>
      <c r="V121" s="355"/>
      <c r="X121" s="362"/>
      <c r="Y121" s="364"/>
    </row>
    <row r="122" spans="1:25" hidden="1" outlineLevel="1">
      <c r="A122" s="323"/>
      <c r="B122" s="338" t="s">
        <v>334</v>
      </c>
      <c r="C122" s="365" t="s">
        <v>335</v>
      </c>
      <c r="D122" s="339"/>
      <c r="E122" s="340"/>
      <c r="F122" s="340"/>
      <c r="G122" s="340">
        <f>SUM(G123:G137)</f>
        <v>0</v>
      </c>
      <c r="H122" s="340">
        <f>SUM(H123:H137)</f>
        <v>0</v>
      </c>
      <c r="I122" s="356">
        <f>H122/$H$348</f>
        <v>0</v>
      </c>
      <c r="J122" s="301">
        <f>D122-H122</f>
        <v>0</v>
      </c>
      <c r="K122" s="301">
        <f>E122-H122</f>
        <v>0</v>
      </c>
      <c r="M122" s="339"/>
      <c r="N122" s="340"/>
      <c r="O122" s="340"/>
      <c r="P122" s="340">
        <f>SUM(P123:P137)</f>
        <v>0</v>
      </c>
      <c r="Q122" s="340">
        <f>SUM(Q123:Q137)</f>
        <v>0</v>
      </c>
      <c r="R122" s="356">
        <f>Q122/$Q$348</f>
        <v>0</v>
      </c>
      <c r="T122" s="339">
        <f t="shared" si="21"/>
        <v>0</v>
      </c>
      <c r="U122" s="340">
        <f t="shared" si="22"/>
        <v>0</v>
      </c>
      <c r="V122" s="356">
        <f>U122/$U$348</f>
        <v>0</v>
      </c>
      <c r="X122" s="362"/>
      <c r="Y122" s="364"/>
    </row>
    <row r="123" spans="1:25" hidden="1" outlineLevel="2">
      <c r="A123" s="323"/>
      <c r="B123" s="342" t="s">
        <v>336</v>
      </c>
      <c r="C123" s="325" t="s">
        <v>149</v>
      </c>
      <c r="D123" s="326"/>
      <c r="E123" s="327"/>
      <c r="F123" s="327"/>
      <c r="G123" s="327">
        <f t="shared" ref="G123:G137" si="31">ROUND(E123*F123,0)</f>
        <v>0</v>
      </c>
      <c r="H123" s="328">
        <f t="shared" ref="H123:H137" si="32">ROUND(G123/$H$8,0)</f>
        <v>0</v>
      </c>
      <c r="I123" s="355"/>
      <c r="M123" s="326"/>
      <c r="N123" s="351"/>
      <c r="O123" s="327"/>
      <c r="P123" s="327">
        <f t="shared" ref="P123:P137" si="33">ROUND(N123*O123,0)</f>
        <v>0</v>
      </c>
      <c r="Q123" s="328">
        <f t="shared" ref="Q123:Q137" si="34">ROUND(P123/$Q$8,0)</f>
        <v>0</v>
      </c>
      <c r="R123" s="355"/>
      <c r="T123" s="326">
        <f t="shared" si="21"/>
        <v>0</v>
      </c>
      <c r="U123" s="328">
        <f t="shared" si="22"/>
        <v>0</v>
      </c>
      <c r="V123" s="355"/>
      <c r="X123" s="362"/>
      <c r="Y123" s="364"/>
    </row>
    <row r="124" spans="1:25" hidden="1" outlineLevel="2">
      <c r="A124" s="323"/>
      <c r="B124" s="342" t="s">
        <v>337</v>
      </c>
      <c r="C124" s="325" t="s">
        <v>149</v>
      </c>
      <c r="D124" s="326"/>
      <c r="E124" s="327"/>
      <c r="F124" s="327"/>
      <c r="G124" s="327">
        <f t="shared" si="31"/>
        <v>0</v>
      </c>
      <c r="H124" s="328">
        <f t="shared" si="32"/>
        <v>0</v>
      </c>
      <c r="I124" s="350"/>
      <c r="M124" s="326"/>
      <c r="N124" s="327"/>
      <c r="O124" s="327"/>
      <c r="P124" s="327">
        <f t="shared" si="33"/>
        <v>0</v>
      </c>
      <c r="Q124" s="328">
        <f t="shared" si="34"/>
        <v>0</v>
      </c>
      <c r="R124" s="350"/>
      <c r="T124" s="326">
        <f t="shared" si="21"/>
        <v>0</v>
      </c>
      <c r="U124" s="328">
        <f t="shared" si="22"/>
        <v>0</v>
      </c>
      <c r="V124" s="350"/>
      <c r="X124" s="362"/>
      <c r="Y124" s="364"/>
    </row>
    <row r="125" spans="1:25" hidden="1" outlineLevel="2">
      <c r="A125" s="323"/>
      <c r="B125" s="342" t="s">
        <v>338</v>
      </c>
      <c r="C125" s="325" t="s">
        <v>149</v>
      </c>
      <c r="D125" s="326"/>
      <c r="E125" s="327"/>
      <c r="F125" s="327"/>
      <c r="G125" s="327">
        <f t="shared" si="31"/>
        <v>0</v>
      </c>
      <c r="H125" s="328">
        <f t="shared" si="32"/>
        <v>0</v>
      </c>
      <c r="I125" s="350"/>
      <c r="M125" s="326"/>
      <c r="N125" s="327"/>
      <c r="O125" s="327"/>
      <c r="P125" s="327">
        <f t="shared" si="33"/>
        <v>0</v>
      </c>
      <c r="Q125" s="328">
        <f t="shared" si="34"/>
        <v>0</v>
      </c>
      <c r="R125" s="350"/>
      <c r="T125" s="326">
        <f t="shared" si="21"/>
        <v>0</v>
      </c>
      <c r="U125" s="328">
        <f t="shared" si="22"/>
        <v>0</v>
      </c>
      <c r="V125" s="350"/>
      <c r="X125" s="362"/>
      <c r="Y125" s="364"/>
    </row>
    <row r="126" spans="1:25" hidden="1" outlineLevel="2">
      <c r="A126" s="323"/>
      <c r="B126" s="342" t="s">
        <v>339</v>
      </c>
      <c r="C126" s="325" t="s">
        <v>149</v>
      </c>
      <c r="D126" s="326"/>
      <c r="E126" s="327"/>
      <c r="F126" s="327"/>
      <c r="G126" s="327">
        <f t="shared" si="31"/>
        <v>0</v>
      </c>
      <c r="H126" s="328">
        <f t="shared" si="32"/>
        <v>0</v>
      </c>
      <c r="I126" s="355"/>
      <c r="M126" s="326"/>
      <c r="N126" s="327"/>
      <c r="O126" s="327"/>
      <c r="P126" s="327">
        <f t="shared" si="33"/>
        <v>0</v>
      </c>
      <c r="Q126" s="328">
        <f t="shared" si="34"/>
        <v>0</v>
      </c>
      <c r="R126" s="355"/>
      <c r="T126" s="326">
        <f t="shared" si="21"/>
        <v>0</v>
      </c>
      <c r="U126" s="328">
        <f t="shared" si="22"/>
        <v>0</v>
      </c>
      <c r="V126" s="355"/>
      <c r="X126" s="362"/>
      <c r="Y126" s="364"/>
    </row>
    <row r="127" spans="1:25" hidden="1" outlineLevel="2">
      <c r="A127" s="323"/>
      <c r="B127" s="342" t="s">
        <v>340</v>
      </c>
      <c r="C127" s="325" t="s">
        <v>149</v>
      </c>
      <c r="D127" s="326"/>
      <c r="E127" s="327"/>
      <c r="F127" s="327"/>
      <c r="G127" s="327">
        <f t="shared" si="31"/>
        <v>0</v>
      </c>
      <c r="H127" s="328">
        <f t="shared" si="32"/>
        <v>0</v>
      </c>
      <c r="I127" s="350"/>
      <c r="M127" s="326"/>
      <c r="N127" s="327"/>
      <c r="O127" s="327"/>
      <c r="P127" s="327">
        <f t="shared" si="33"/>
        <v>0</v>
      </c>
      <c r="Q127" s="328">
        <f t="shared" si="34"/>
        <v>0</v>
      </c>
      <c r="R127" s="350"/>
      <c r="T127" s="326">
        <f t="shared" si="21"/>
        <v>0</v>
      </c>
      <c r="U127" s="328">
        <f t="shared" si="22"/>
        <v>0</v>
      </c>
      <c r="V127" s="350"/>
      <c r="X127" s="362"/>
      <c r="Y127" s="364"/>
    </row>
    <row r="128" spans="1:25" hidden="1" outlineLevel="2">
      <c r="A128" s="323"/>
      <c r="B128" s="342" t="s">
        <v>341</v>
      </c>
      <c r="C128" s="325" t="s">
        <v>149</v>
      </c>
      <c r="D128" s="326"/>
      <c r="E128" s="327"/>
      <c r="F128" s="327"/>
      <c r="G128" s="327">
        <f t="shared" si="31"/>
        <v>0</v>
      </c>
      <c r="H128" s="328">
        <f t="shared" si="32"/>
        <v>0</v>
      </c>
      <c r="I128" s="350"/>
      <c r="M128" s="326"/>
      <c r="N128" s="327"/>
      <c r="O128" s="327"/>
      <c r="P128" s="327">
        <f t="shared" si="33"/>
        <v>0</v>
      </c>
      <c r="Q128" s="328">
        <f t="shared" si="34"/>
        <v>0</v>
      </c>
      <c r="R128" s="350"/>
      <c r="T128" s="326">
        <f t="shared" si="21"/>
        <v>0</v>
      </c>
      <c r="U128" s="328">
        <f t="shared" si="22"/>
        <v>0</v>
      </c>
      <c r="V128" s="350"/>
      <c r="X128" s="362"/>
      <c r="Y128" s="364"/>
    </row>
    <row r="129" spans="1:25" hidden="1" outlineLevel="2">
      <c r="A129" s="323"/>
      <c r="B129" s="342" t="s">
        <v>342</v>
      </c>
      <c r="C129" s="325" t="s">
        <v>149</v>
      </c>
      <c r="D129" s="326"/>
      <c r="E129" s="327"/>
      <c r="F129" s="327"/>
      <c r="G129" s="327">
        <f t="shared" si="31"/>
        <v>0</v>
      </c>
      <c r="H129" s="328">
        <f t="shared" si="32"/>
        <v>0</v>
      </c>
      <c r="I129" s="355"/>
      <c r="M129" s="326"/>
      <c r="N129" s="327"/>
      <c r="O129" s="327"/>
      <c r="P129" s="327">
        <f t="shared" si="33"/>
        <v>0</v>
      </c>
      <c r="Q129" s="328">
        <f t="shared" si="34"/>
        <v>0</v>
      </c>
      <c r="R129" s="355"/>
      <c r="T129" s="326">
        <f t="shared" si="21"/>
        <v>0</v>
      </c>
      <c r="U129" s="328">
        <f t="shared" si="22"/>
        <v>0</v>
      </c>
      <c r="V129" s="355"/>
      <c r="X129" s="362"/>
      <c r="Y129" s="364"/>
    </row>
    <row r="130" spans="1:25" hidden="1" outlineLevel="2">
      <c r="A130" s="323"/>
      <c r="B130" s="342" t="s">
        <v>343</v>
      </c>
      <c r="C130" s="325" t="s">
        <v>149</v>
      </c>
      <c r="D130" s="326"/>
      <c r="E130" s="327"/>
      <c r="F130" s="327"/>
      <c r="G130" s="327">
        <f t="shared" si="31"/>
        <v>0</v>
      </c>
      <c r="H130" s="328">
        <f t="shared" si="32"/>
        <v>0</v>
      </c>
      <c r="I130" s="355"/>
      <c r="M130" s="326"/>
      <c r="N130" s="327"/>
      <c r="O130" s="327"/>
      <c r="P130" s="327">
        <f t="shared" si="33"/>
        <v>0</v>
      </c>
      <c r="Q130" s="328">
        <f t="shared" si="34"/>
        <v>0</v>
      </c>
      <c r="R130" s="355"/>
      <c r="T130" s="326">
        <f t="shared" si="21"/>
        <v>0</v>
      </c>
      <c r="U130" s="328">
        <f t="shared" si="22"/>
        <v>0</v>
      </c>
      <c r="V130" s="355"/>
      <c r="X130" s="362"/>
      <c r="Y130" s="364"/>
    </row>
    <row r="131" spans="1:25" hidden="1" outlineLevel="2">
      <c r="A131" s="323"/>
      <c r="B131" s="342" t="s">
        <v>344</v>
      </c>
      <c r="C131" s="325" t="s">
        <v>149</v>
      </c>
      <c r="D131" s="326"/>
      <c r="E131" s="327"/>
      <c r="F131" s="327"/>
      <c r="G131" s="327">
        <f t="shared" si="31"/>
        <v>0</v>
      </c>
      <c r="H131" s="328">
        <f t="shared" si="32"/>
        <v>0</v>
      </c>
      <c r="I131" s="350"/>
      <c r="M131" s="326"/>
      <c r="N131" s="327"/>
      <c r="O131" s="327"/>
      <c r="P131" s="327">
        <f t="shared" si="33"/>
        <v>0</v>
      </c>
      <c r="Q131" s="328">
        <f t="shared" si="34"/>
        <v>0</v>
      </c>
      <c r="R131" s="350"/>
      <c r="T131" s="326">
        <f t="shared" si="21"/>
        <v>0</v>
      </c>
      <c r="U131" s="328">
        <f t="shared" si="22"/>
        <v>0</v>
      </c>
      <c r="V131" s="350"/>
      <c r="X131" s="362"/>
      <c r="Y131" s="364"/>
    </row>
    <row r="132" spans="1:25" hidden="1" outlineLevel="2">
      <c r="A132" s="323"/>
      <c r="B132" s="342" t="s">
        <v>345</v>
      </c>
      <c r="C132" s="325" t="s">
        <v>149</v>
      </c>
      <c r="D132" s="326"/>
      <c r="E132" s="327"/>
      <c r="F132" s="327"/>
      <c r="G132" s="327">
        <f t="shared" si="31"/>
        <v>0</v>
      </c>
      <c r="H132" s="328">
        <f t="shared" si="32"/>
        <v>0</v>
      </c>
      <c r="I132" s="350"/>
      <c r="M132" s="326"/>
      <c r="N132" s="327"/>
      <c r="O132" s="327"/>
      <c r="P132" s="327">
        <f t="shared" si="33"/>
        <v>0</v>
      </c>
      <c r="Q132" s="328">
        <f t="shared" si="34"/>
        <v>0</v>
      </c>
      <c r="R132" s="350"/>
      <c r="T132" s="326">
        <f t="shared" si="21"/>
        <v>0</v>
      </c>
      <c r="U132" s="328">
        <f t="shared" si="22"/>
        <v>0</v>
      </c>
      <c r="V132" s="350"/>
      <c r="X132" s="362"/>
      <c r="Y132" s="364"/>
    </row>
    <row r="133" spans="1:25" hidden="1" outlineLevel="2">
      <c r="A133" s="323"/>
      <c r="B133" s="342" t="s">
        <v>346</v>
      </c>
      <c r="C133" s="325" t="s">
        <v>149</v>
      </c>
      <c r="D133" s="326"/>
      <c r="E133" s="327"/>
      <c r="F133" s="327"/>
      <c r="G133" s="327">
        <f t="shared" si="31"/>
        <v>0</v>
      </c>
      <c r="H133" s="328">
        <f t="shared" si="32"/>
        <v>0</v>
      </c>
      <c r="I133" s="355"/>
      <c r="M133" s="326"/>
      <c r="N133" s="327"/>
      <c r="O133" s="327"/>
      <c r="P133" s="327">
        <f t="shared" si="33"/>
        <v>0</v>
      </c>
      <c r="Q133" s="328">
        <f t="shared" si="34"/>
        <v>0</v>
      </c>
      <c r="R133" s="355"/>
      <c r="T133" s="326">
        <f t="shared" si="21"/>
        <v>0</v>
      </c>
      <c r="U133" s="328">
        <f t="shared" si="22"/>
        <v>0</v>
      </c>
      <c r="V133" s="355"/>
      <c r="X133" s="362"/>
      <c r="Y133" s="364"/>
    </row>
    <row r="134" spans="1:25" hidden="1" outlineLevel="2">
      <c r="A134" s="323"/>
      <c r="B134" s="342" t="s">
        <v>347</v>
      </c>
      <c r="C134" s="325" t="s">
        <v>149</v>
      </c>
      <c r="D134" s="326"/>
      <c r="E134" s="327"/>
      <c r="F134" s="327"/>
      <c r="G134" s="327">
        <f t="shared" si="31"/>
        <v>0</v>
      </c>
      <c r="H134" s="328">
        <f t="shared" si="32"/>
        <v>0</v>
      </c>
      <c r="I134" s="350"/>
      <c r="M134" s="326"/>
      <c r="N134" s="327"/>
      <c r="O134" s="327"/>
      <c r="P134" s="327">
        <f t="shared" si="33"/>
        <v>0</v>
      </c>
      <c r="Q134" s="328">
        <f t="shared" si="34"/>
        <v>0</v>
      </c>
      <c r="R134" s="350"/>
      <c r="T134" s="326">
        <f t="shared" si="21"/>
        <v>0</v>
      </c>
      <c r="U134" s="328">
        <f t="shared" si="22"/>
        <v>0</v>
      </c>
      <c r="V134" s="350"/>
      <c r="X134" s="362"/>
      <c r="Y134" s="364"/>
    </row>
    <row r="135" spans="1:25" hidden="1" outlineLevel="2">
      <c r="A135" s="323"/>
      <c r="B135" s="342" t="s">
        <v>348</v>
      </c>
      <c r="C135" s="325" t="s">
        <v>149</v>
      </c>
      <c r="D135" s="326"/>
      <c r="E135" s="327"/>
      <c r="F135" s="327"/>
      <c r="G135" s="327">
        <f t="shared" si="31"/>
        <v>0</v>
      </c>
      <c r="H135" s="328">
        <f t="shared" si="32"/>
        <v>0</v>
      </c>
      <c r="I135" s="350"/>
      <c r="M135" s="326"/>
      <c r="N135" s="327"/>
      <c r="O135" s="327"/>
      <c r="P135" s="327">
        <f t="shared" si="33"/>
        <v>0</v>
      </c>
      <c r="Q135" s="328">
        <f t="shared" si="34"/>
        <v>0</v>
      </c>
      <c r="R135" s="350"/>
      <c r="T135" s="326">
        <f t="shared" si="21"/>
        <v>0</v>
      </c>
      <c r="U135" s="328">
        <f t="shared" si="22"/>
        <v>0</v>
      </c>
      <c r="V135" s="350"/>
      <c r="X135" s="362"/>
      <c r="Y135" s="364"/>
    </row>
    <row r="136" spans="1:25" hidden="1" outlineLevel="2">
      <c r="A136" s="323"/>
      <c r="B136" s="342" t="s">
        <v>349</v>
      </c>
      <c r="C136" s="325" t="s">
        <v>149</v>
      </c>
      <c r="D136" s="326"/>
      <c r="E136" s="327"/>
      <c r="F136" s="327"/>
      <c r="G136" s="327">
        <f t="shared" si="31"/>
        <v>0</v>
      </c>
      <c r="H136" s="328">
        <f t="shared" si="32"/>
        <v>0</v>
      </c>
      <c r="I136" s="355"/>
      <c r="M136" s="326"/>
      <c r="N136" s="327"/>
      <c r="O136" s="327"/>
      <c r="P136" s="327">
        <f t="shared" si="33"/>
        <v>0</v>
      </c>
      <c r="Q136" s="328">
        <f t="shared" si="34"/>
        <v>0</v>
      </c>
      <c r="R136" s="355"/>
      <c r="T136" s="326">
        <f t="shared" si="21"/>
        <v>0</v>
      </c>
      <c r="U136" s="328">
        <f t="shared" si="22"/>
        <v>0</v>
      </c>
      <c r="V136" s="355"/>
      <c r="X136" s="362"/>
      <c r="Y136" s="364"/>
    </row>
    <row r="137" spans="1:25" hidden="1" outlineLevel="2">
      <c r="A137" s="323"/>
      <c r="B137" s="342" t="s">
        <v>350</v>
      </c>
      <c r="C137" s="325" t="s">
        <v>149</v>
      </c>
      <c r="D137" s="326"/>
      <c r="E137" s="327"/>
      <c r="F137" s="327"/>
      <c r="G137" s="327">
        <f t="shared" si="31"/>
        <v>0</v>
      </c>
      <c r="H137" s="328">
        <f t="shared" si="32"/>
        <v>0</v>
      </c>
      <c r="I137" s="350"/>
      <c r="M137" s="326"/>
      <c r="N137" s="327"/>
      <c r="O137" s="327"/>
      <c r="P137" s="327">
        <f t="shared" si="33"/>
        <v>0</v>
      </c>
      <c r="Q137" s="328">
        <f t="shared" si="34"/>
        <v>0</v>
      </c>
      <c r="R137" s="350"/>
      <c r="T137" s="326">
        <f t="shared" si="21"/>
        <v>0</v>
      </c>
      <c r="U137" s="328">
        <f t="shared" si="22"/>
        <v>0</v>
      </c>
      <c r="V137" s="350"/>
      <c r="X137" s="362"/>
      <c r="Y137" s="364"/>
    </row>
    <row r="138" spans="1:25" hidden="1" outlineLevel="1">
      <c r="A138" s="323"/>
      <c r="B138" s="338" t="s">
        <v>351</v>
      </c>
      <c r="C138" s="365" t="s">
        <v>352</v>
      </c>
      <c r="D138" s="339"/>
      <c r="E138" s="340"/>
      <c r="F138" s="340"/>
      <c r="G138" s="340">
        <f>SUM(G139:G153)</f>
        <v>0</v>
      </c>
      <c r="H138" s="340">
        <f>SUM(H139:H153)</f>
        <v>0</v>
      </c>
      <c r="I138" s="354">
        <f>H138/$H$348</f>
        <v>0</v>
      </c>
      <c r="J138" s="301">
        <f>D138-H138</f>
        <v>0</v>
      </c>
      <c r="K138" s="301">
        <f>E138-H138</f>
        <v>0</v>
      </c>
      <c r="M138" s="339"/>
      <c r="N138" s="340"/>
      <c r="O138" s="340"/>
      <c r="P138" s="340">
        <f>SUM(P139:P153)</f>
        <v>0</v>
      </c>
      <c r="Q138" s="340">
        <f>SUM(Q139:Q153)</f>
        <v>0</v>
      </c>
      <c r="R138" s="354">
        <f>Q138/$Q$348</f>
        <v>0</v>
      </c>
      <c r="T138" s="339">
        <f t="shared" si="21"/>
        <v>0</v>
      </c>
      <c r="U138" s="340">
        <f t="shared" si="22"/>
        <v>0</v>
      </c>
      <c r="V138" s="354">
        <f>U138/$U$348</f>
        <v>0</v>
      </c>
      <c r="X138" s="362"/>
      <c r="Y138" s="364"/>
    </row>
    <row r="139" spans="1:25" hidden="1" outlineLevel="2">
      <c r="A139" s="323"/>
      <c r="B139" s="342" t="s">
        <v>353</v>
      </c>
      <c r="C139" s="325" t="s">
        <v>149</v>
      </c>
      <c r="D139" s="326"/>
      <c r="E139" s="327"/>
      <c r="F139" s="327"/>
      <c r="G139" s="327">
        <f t="shared" ref="G139:G153" si="35">ROUND(E139*F139,0)</f>
        <v>0</v>
      </c>
      <c r="H139" s="328">
        <f t="shared" ref="H139:H153" si="36">ROUND(G139/$H$8,0)</f>
        <v>0</v>
      </c>
      <c r="I139" s="350"/>
      <c r="M139" s="326"/>
      <c r="N139" s="351"/>
      <c r="O139" s="327"/>
      <c r="P139" s="327">
        <f t="shared" ref="P139:P153" si="37">ROUND(N139*O139,0)</f>
        <v>0</v>
      </c>
      <c r="Q139" s="328">
        <f t="shared" ref="Q139:Q153" si="38">ROUND(P139/$Q$8,0)</f>
        <v>0</v>
      </c>
      <c r="R139" s="350"/>
      <c r="T139" s="326">
        <f t="shared" si="21"/>
        <v>0</v>
      </c>
      <c r="U139" s="328">
        <f t="shared" si="22"/>
        <v>0</v>
      </c>
      <c r="V139" s="350"/>
      <c r="X139" s="362"/>
      <c r="Y139" s="364"/>
    </row>
    <row r="140" spans="1:25" hidden="1" outlineLevel="2">
      <c r="A140" s="323"/>
      <c r="B140" s="342" t="s">
        <v>354</v>
      </c>
      <c r="C140" s="325" t="s">
        <v>149</v>
      </c>
      <c r="D140" s="326"/>
      <c r="E140" s="327"/>
      <c r="F140" s="327"/>
      <c r="G140" s="327">
        <f t="shared" si="35"/>
        <v>0</v>
      </c>
      <c r="H140" s="328">
        <f t="shared" si="36"/>
        <v>0</v>
      </c>
      <c r="I140" s="350"/>
      <c r="M140" s="326"/>
      <c r="N140" s="327"/>
      <c r="O140" s="327"/>
      <c r="P140" s="327">
        <f t="shared" si="37"/>
        <v>0</v>
      </c>
      <c r="Q140" s="328">
        <f t="shared" si="38"/>
        <v>0</v>
      </c>
      <c r="R140" s="350"/>
      <c r="T140" s="326">
        <f t="shared" si="21"/>
        <v>0</v>
      </c>
      <c r="U140" s="328">
        <f t="shared" si="22"/>
        <v>0</v>
      </c>
      <c r="V140" s="350"/>
      <c r="X140" s="362"/>
      <c r="Y140" s="364"/>
    </row>
    <row r="141" spans="1:25" hidden="1" outlineLevel="2">
      <c r="A141" s="323"/>
      <c r="B141" s="342" t="s">
        <v>355</v>
      </c>
      <c r="C141" s="325" t="s">
        <v>149</v>
      </c>
      <c r="D141" s="326"/>
      <c r="E141" s="327"/>
      <c r="F141" s="327"/>
      <c r="G141" s="327">
        <f t="shared" si="35"/>
        <v>0</v>
      </c>
      <c r="H141" s="328">
        <f t="shared" si="36"/>
        <v>0</v>
      </c>
      <c r="I141" s="350"/>
      <c r="M141" s="326"/>
      <c r="N141" s="327"/>
      <c r="O141" s="327"/>
      <c r="P141" s="327">
        <f t="shared" si="37"/>
        <v>0</v>
      </c>
      <c r="Q141" s="328">
        <f t="shared" si="38"/>
        <v>0</v>
      </c>
      <c r="R141" s="350"/>
      <c r="T141" s="326">
        <f t="shared" si="21"/>
        <v>0</v>
      </c>
      <c r="U141" s="328">
        <f t="shared" si="22"/>
        <v>0</v>
      </c>
      <c r="V141" s="350"/>
      <c r="X141" s="362"/>
      <c r="Y141" s="364"/>
    </row>
    <row r="142" spans="1:25" hidden="1" outlineLevel="2">
      <c r="A142" s="323"/>
      <c r="B142" s="342" t="s">
        <v>356</v>
      </c>
      <c r="C142" s="325" t="s">
        <v>149</v>
      </c>
      <c r="D142" s="326"/>
      <c r="E142" s="327"/>
      <c r="F142" s="327"/>
      <c r="G142" s="327">
        <f t="shared" si="35"/>
        <v>0</v>
      </c>
      <c r="H142" s="328">
        <f t="shared" si="36"/>
        <v>0</v>
      </c>
      <c r="I142" s="350"/>
      <c r="M142" s="326"/>
      <c r="N142" s="327"/>
      <c r="O142" s="327"/>
      <c r="P142" s="327">
        <f t="shared" si="37"/>
        <v>0</v>
      </c>
      <c r="Q142" s="328">
        <f t="shared" si="38"/>
        <v>0</v>
      </c>
      <c r="R142" s="350"/>
      <c r="T142" s="326">
        <f t="shared" si="21"/>
        <v>0</v>
      </c>
      <c r="U142" s="328">
        <f t="shared" si="22"/>
        <v>0</v>
      </c>
      <c r="V142" s="350"/>
      <c r="X142" s="362"/>
      <c r="Y142" s="364"/>
    </row>
    <row r="143" spans="1:25" hidden="1" outlineLevel="2">
      <c r="A143" s="323"/>
      <c r="B143" s="342" t="s">
        <v>357</v>
      </c>
      <c r="C143" s="325" t="s">
        <v>149</v>
      </c>
      <c r="D143" s="326"/>
      <c r="E143" s="327"/>
      <c r="F143" s="327"/>
      <c r="G143" s="327">
        <f t="shared" si="35"/>
        <v>0</v>
      </c>
      <c r="H143" s="328">
        <f t="shared" si="36"/>
        <v>0</v>
      </c>
      <c r="I143" s="350"/>
      <c r="M143" s="326"/>
      <c r="N143" s="327"/>
      <c r="O143" s="327"/>
      <c r="P143" s="327">
        <f t="shared" si="37"/>
        <v>0</v>
      </c>
      <c r="Q143" s="328">
        <f t="shared" si="38"/>
        <v>0</v>
      </c>
      <c r="R143" s="350"/>
      <c r="T143" s="326">
        <f t="shared" si="21"/>
        <v>0</v>
      </c>
      <c r="U143" s="328">
        <f t="shared" si="22"/>
        <v>0</v>
      </c>
      <c r="V143" s="350"/>
      <c r="X143" s="362"/>
      <c r="Y143" s="364"/>
    </row>
    <row r="144" spans="1:25" hidden="1" outlineLevel="2">
      <c r="A144" s="323"/>
      <c r="B144" s="342" t="s">
        <v>358</v>
      </c>
      <c r="C144" s="325" t="s">
        <v>149</v>
      </c>
      <c r="D144" s="326"/>
      <c r="E144" s="327"/>
      <c r="F144" s="327"/>
      <c r="G144" s="327">
        <f t="shared" si="35"/>
        <v>0</v>
      </c>
      <c r="H144" s="328">
        <f t="shared" si="36"/>
        <v>0</v>
      </c>
      <c r="I144" s="350"/>
      <c r="M144" s="326"/>
      <c r="N144" s="327"/>
      <c r="O144" s="327"/>
      <c r="P144" s="327">
        <f t="shared" si="37"/>
        <v>0</v>
      </c>
      <c r="Q144" s="328">
        <f t="shared" si="38"/>
        <v>0</v>
      </c>
      <c r="R144" s="350"/>
      <c r="T144" s="326">
        <f t="shared" si="21"/>
        <v>0</v>
      </c>
      <c r="U144" s="328">
        <f t="shared" si="22"/>
        <v>0</v>
      </c>
      <c r="V144" s="350"/>
      <c r="X144" s="362"/>
      <c r="Y144" s="364"/>
    </row>
    <row r="145" spans="1:25" hidden="1" outlineLevel="2">
      <c r="A145" s="323"/>
      <c r="B145" s="342" t="s">
        <v>359</v>
      </c>
      <c r="C145" s="325" t="s">
        <v>149</v>
      </c>
      <c r="D145" s="326"/>
      <c r="E145" s="327"/>
      <c r="F145" s="327"/>
      <c r="G145" s="327">
        <f t="shared" si="35"/>
        <v>0</v>
      </c>
      <c r="H145" s="328">
        <f t="shared" si="36"/>
        <v>0</v>
      </c>
      <c r="I145" s="350"/>
      <c r="M145" s="326"/>
      <c r="N145" s="327"/>
      <c r="O145" s="327"/>
      <c r="P145" s="327">
        <f t="shared" si="37"/>
        <v>0</v>
      </c>
      <c r="Q145" s="328">
        <f t="shared" si="38"/>
        <v>0</v>
      </c>
      <c r="R145" s="350"/>
      <c r="T145" s="326">
        <f t="shared" si="21"/>
        <v>0</v>
      </c>
      <c r="U145" s="328">
        <f t="shared" si="22"/>
        <v>0</v>
      </c>
      <c r="V145" s="350"/>
      <c r="X145" s="362"/>
      <c r="Y145" s="364"/>
    </row>
    <row r="146" spans="1:25" hidden="1" outlineLevel="2">
      <c r="A146" s="323"/>
      <c r="B146" s="342" t="s">
        <v>360</v>
      </c>
      <c r="C146" s="325" t="s">
        <v>149</v>
      </c>
      <c r="D146" s="326"/>
      <c r="E146" s="327"/>
      <c r="F146" s="327"/>
      <c r="G146" s="327">
        <f t="shared" si="35"/>
        <v>0</v>
      </c>
      <c r="H146" s="328">
        <f t="shared" si="36"/>
        <v>0</v>
      </c>
      <c r="I146" s="350"/>
      <c r="M146" s="326"/>
      <c r="N146" s="327"/>
      <c r="O146" s="327"/>
      <c r="P146" s="327">
        <f t="shared" si="37"/>
        <v>0</v>
      </c>
      <c r="Q146" s="328">
        <f t="shared" si="38"/>
        <v>0</v>
      </c>
      <c r="R146" s="350"/>
      <c r="T146" s="326">
        <f t="shared" si="21"/>
        <v>0</v>
      </c>
      <c r="U146" s="328">
        <f t="shared" si="22"/>
        <v>0</v>
      </c>
      <c r="V146" s="350"/>
      <c r="X146" s="362"/>
      <c r="Y146" s="364"/>
    </row>
    <row r="147" spans="1:25" hidden="1" outlineLevel="2">
      <c r="A147" s="323"/>
      <c r="B147" s="342" t="s">
        <v>361</v>
      </c>
      <c r="C147" s="325" t="s">
        <v>149</v>
      </c>
      <c r="D147" s="326"/>
      <c r="E147" s="327"/>
      <c r="F147" s="327"/>
      <c r="G147" s="327">
        <f t="shared" si="35"/>
        <v>0</v>
      </c>
      <c r="H147" s="328">
        <f t="shared" si="36"/>
        <v>0</v>
      </c>
      <c r="I147" s="350"/>
      <c r="M147" s="326"/>
      <c r="N147" s="327"/>
      <c r="O147" s="327"/>
      <c r="P147" s="327">
        <f t="shared" si="37"/>
        <v>0</v>
      </c>
      <c r="Q147" s="328">
        <f t="shared" si="38"/>
        <v>0</v>
      </c>
      <c r="R147" s="350"/>
      <c r="T147" s="326">
        <f t="shared" si="21"/>
        <v>0</v>
      </c>
      <c r="U147" s="328">
        <f t="shared" si="22"/>
        <v>0</v>
      </c>
      <c r="V147" s="350"/>
      <c r="X147" s="362"/>
      <c r="Y147" s="364"/>
    </row>
    <row r="148" spans="1:25" hidden="1" outlineLevel="2">
      <c r="A148" s="323"/>
      <c r="B148" s="342" t="s">
        <v>362</v>
      </c>
      <c r="C148" s="325" t="s">
        <v>149</v>
      </c>
      <c r="D148" s="326"/>
      <c r="E148" s="327"/>
      <c r="F148" s="327"/>
      <c r="G148" s="327">
        <f t="shared" si="35"/>
        <v>0</v>
      </c>
      <c r="H148" s="328">
        <f t="shared" si="36"/>
        <v>0</v>
      </c>
      <c r="I148" s="350"/>
      <c r="M148" s="326"/>
      <c r="N148" s="327"/>
      <c r="O148" s="327"/>
      <c r="P148" s="327">
        <f t="shared" si="37"/>
        <v>0</v>
      </c>
      <c r="Q148" s="328">
        <f t="shared" si="38"/>
        <v>0</v>
      </c>
      <c r="R148" s="350"/>
      <c r="T148" s="326">
        <f t="shared" si="21"/>
        <v>0</v>
      </c>
      <c r="U148" s="328">
        <f t="shared" si="22"/>
        <v>0</v>
      </c>
      <c r="V148" s="350"/>
      <c r="X148" s="362"/>
      <c r="Y148" s="364"/>
    </row>
    <row r="149" spans="1:25" hidden="1" outlineLevel="2">
      <c r="A149" s="323"/>
      <c r="B149" s="342" t="s">
        <v>363</v>
      </c>
      <c r="C149" s="325" t="s">
        <v>149</v>
      </c>
      <c r="D149" s="326"/>
      <c r="E149" s="327"/>
      <c r="F149" s="327"/>
      <c r="G149" s="327">
        <f t="shared" si="35"/>
        <v>0</v>
      </c>
      <c r="H149" s="328">
        <f t="shared" si="36"/>
        <v>0</v>
      </c>
      <c r="I149" s="350"/>
      <c r="M149" s="326"/>
      <c r="N149" s="327"/>
      <c r="O149" s="327"/>
      <c r="P149" s="327">
        <f t="shared" si="37"/>
        <v>0</v>
      </c>
      <c r="Q149" s="328">
        <f t="shared" si="38"/>
        <v>0</v>
      </c>
      <c r="R149" s="350"/>
      <c r="T149" s="326">
        <f t="shared" si="21"/>
        <v>0</v>
      </c>
      <c r="U149" s="328">
        <f t="shared" si="22"/>
        <v>0</v>
      </c>
      <c r="V149" s="350"/>
      <c r="X149" s="362"/>
      <c r="Y149" s="364"/>
    </row>
    <row r="150" spans="1:25" hidden="1" outlineLevel="2">
      <c r="A150" s="323"/>
      <c r="B150" s="342" t="s">
        <v>364</v>
      </c>
      <c r="C150" s="325" t="s">
        <v>149</v>
      </c>
      <c r="D150" s="326"/>
      <c r="E150" s="327"/>
      <c r="F150" s="327"/>
      <c r="G150" s="327">
        <f t="shared" si="35"/>
        <v>0</v>
      </c>
      <c r="H150" s="328">
        <f t="shared" si="36"/>
        <v>0</v>
      </c>
      <c r="I150" s="350"/>
      <c r="M150" s="326"/>
      <c r="N150" s="327"/>
      <c r="O150" s="327"/>
      <c r="P150" s="327">
        <f t="shared" si="37"/>
        <v>0</v>
      </c>
      <c r="Q150" s="328">
        <f t="shared" si="38"/>
        <v>0</v>
      </c>
      <c r="R150" s="350"/>
      <c r="T150" s="326">
        <f t="shared" si="21"/>
        <v>0</v>
      </c>
      <c r="U150" s="328">
        <f t="shared" si="22"/>
        <v>0</v>
      </c>
      <c r="V150" s="350"/>
      <c r="X150" s="362"/>
      <c r="Y150" s="364"/>
    </row>
    <row r="151" spans="1:25" hidden="1" outlineLevel="2">
      <c r="A151" s="323"/>
      <c r="B151" s="342" t="s">
        <v>365</v>
      </c>
      <c r="C151" s="325" t="s">
        <v>149</v>
      </c>
      <c r="D151" s="326"/>
      <c r="E151" s="327"/>
      <c r="F151" s="327"/>
      <c r="G151" s="327">
        <f t="shared" si="35"/>
        <v>0</v>
      </c>
      <c r="H151" s="328">
        <f t="shared" si="36"/>
        <v>0</v>
      </c>
      <c r="I151" s="350"/>
      <c r="M151" s="326"/>
      <c r="N151" s="327"/>
      <c r="O151" s="327"/>
      <c r="P151" s="327">
        <f t="shared" si="37"/>
        <v>0</v>
      </c>
      <c r="Q151" s="328">
        <f t="shared" si="38"/>
        <v>0</v>
      </c>
      <c r="R151" s="350"/>
      <c r="T151" s="326">
        <f t="shared" si="21"/>
        <v>0</v>
      </c>
      <c r="U151" s="328">
        <f t="shared" si="22"/>
        <v>0</v>
      </c>
      <c r="V151" s="350"/>
      <c r="X151" s="362"/>
      <c r="Y151" s="364"/>
    </row>
    <row r="152" spans="1:25" hidden="1" outlineLevel="2">
      <c r="A152" s="323"/>
      <c r="B152" s="342" t="s">
        <v>366</v>
      </c>
      <c r="C152" s="325" t="s">
        <v>149</v>
      </c>
      <c r="D152" s="326"/>
      <c r="E152" s="327"/>
      <c r="F152" s="327"/>
      <c r="G152" s="327">
        <f t="shared" si="35"/>
        <v>0</v>
      </c>
      <c r="H152" s="328">
        <f t="shared" si="36"/>
        <v>0</v>
      </c>
      <c r="I152" s="350"/>
      <c r="M152" s="326"/>
      <c r="N152" s="327"/>
      <c r="O152" s="327"/>
      <c r="P152" s="327">
        <f t="shared" si="37"/>
        <v>0</v>
      </c>
      <c r="Q152" s="328">
        <f t="shared" si="38"/>
        <v>0</v>
      </c>
      <c r="R152" s="350"/>
      <c r="T152" s="326">
        <f t="shared" si="21"/>
        <v>0</v>
      </c>
      <c r="U152" s="328">
        <f t="shared" si="22"/>
        <v>0</v>
      </c>
      <c r="V152" s="350"/>
      <c r="X152" s="362"/>
      <c r="Y152" s="364"/>
    </row>
    <row r="153" spans="1:25" hidden="1" outlineLevel="2">
      <c r="A153" s="323"/>
      <c r="B153" s="342" t="s">
        <v>367</v>
      </c>
      <c r="C153" s="325" t="s">
        <v>149</v>
      </c>
      <c r="D153" s="326"/>
      <c r="E153" s="327"/>
      <c r="F153" s="327"/>
      <c r="G153" s="327">
        <f t="shared" si="35"/>
        <v>0</v>
      </c>
      <c r="H153" s="328">
        <f t="shared" si="36"/>
        <v>0</v>
      </c>
      <c r="I153" s="350"/>
      <c r="M153" s="326"/>
      <c r="N153" s="327"/>
      <c r="O153" s="327"/>
      <c r="P153" s="327">
        <f t="shared" si="37"/>
        <v>0</v>
      </c>
      <c r="Q153" s="328">
        <f t="shared" si="38"/>
        <v>0</v>
      </c>
      <c r="R153" s="350"/>
      <c r="T153" s="326">
        <f t="shared" si="21"/>
        <v>0</v>
      </c>
      <c r="U153" s="328">
        <f t="shared" si="22"/>
        <v>0</v>
      </c>
      <c r="V153" s="350"/>
      <c r="X153" s="362"/>
      <c r="Y153" s="364"/>
    </row>
    <row r="154" spans="1:25" hidden="1" outlineLevel="1">
      <c r="A154" s="323"/>
      <c r="B154" s="338" t="s">
        <v>368</v>
      </c>
      <c r="C154" s="337" t="s">
        <v>299</v>
      </c>
      <c r="D154" s="339"/>
      <c r="E154" s="340"/>
      <c r="F154" s="340"/>
      <c r="G154" s="340">
        <f>SUM(G155:G169)</f>
        <v>0</v>
      </c>
      <c r="H154" s="340">
        <f>SUM(H155:H169)</f>
        <v>0</v>
      </c>
      <c r="I154" s="354">
        <f>H154/$H$348</f>
        <v>0</v>
      </c>
      <c r="J154" s="301">
        <f>D154-H154</f>
        <v>0</v>
      </c>
      <c r="K154" s="301">
        <f>E154-H154</f>
        <v>0</v>
      </c>
      <c r="M154" s="339"/>
      <c r="N154" s="340"/>
      <c r="O154" s="340"/>
      <c r="P154" s="340">
        <f>SUM(P155:P169)</f>
        <v>0</v>
      </c>
      <c r="Q154" s="340">
        <f>SUM(Q155:Q169)</f>
        <v>0</v>
      </c>
      <c r="R154" s="354">
        <f>Q154/$Q$348</f>
        <v>0</v>
      </c>
      <c r="T154" s="339">
        <f t="shared" si="21"/>
        <v>0</v>
      </c>
      <c r="U154" s="340">
        <f t="shared" si="22"/>
        <v>0</v>
      </c>
      <c r="V154" s="354">
        <f>U154/$U$348</f>
        <v>0</v>
      </c>
      <c r="X154" s="362"/>
      <c r="Y154" s="364"/>
    </row>
    <row r="155" spans="1:25" hidden="1" outlineLevel="2">
      <c r="A155" s="323"/>
      <c r="B155" s="342" t="s">
        <v>369</v>
      </c>
      <c r="C155" s="325" t="s">
        <v>149</v>
      </c>
      <c r="D155" s="326"/>
      <c r="E155" s="327"/>
      <c r="F155" s="327"/>
      <c r="G155" s="327">
        <f t="shared" ref="G155:G169" si="39">ROUND(E155*F155,0)</f>
        <v>0</v>
      </c>
      <c r="H155" s="328">
        <f t="shared" ref="H155:H169" si="40">ROUND(G155/$H$8,0)</f>
        <v>0</v>
      </c>
      <c r="I155" s="350"/>
      <c r="M155" s="326"/>
      <c r="N155" s="327"/>
      <c r="O155" s="327"/>
      <c r="P155" s="327">
        <f t="shared" ref="P155:P169" si="41">ROUND(N155*O155,0)</f>
        <v>0</v>
      </c>
      <c r="Q155" s="328">
        <f t="shared" ref="Q155:Q169" si="42">ROUND(P155/$Q$8,0)</f>
        <v>0</v>
      </c>
      <c r="R155" s="350"/>
      <c r="T155" s="326">
        <f t="shared" si="21"/>
        <v>0</v>
      </c>
      <c r="U155" s="328">
        <f t="shared" si="22"/>
        <v>0</v>
      </c>
      <c r="V155" s="350"/>
      <c r="X155" s="362"/>
      <c r="Y155" s="364"/>
    </row>
    <row r="156" spans="1:25" hidden="1" outlineLevel="2">
      <c r="A156" s="323"/>
      <c r="B156" s="342" t="s">
        <v>370</v>
      </c>
      <c r="C156" s="325" t="s">
        <v>149</v>
      </c>
      <c r="D156" s="326"/>
      <c r="E156" s="327"/>
      <c r="F156" s="327"/>
      <c r="G156" s="327">
        <f t="shared" si="39"/>
        <v>0</v>
      </c>
      <c r="H156" s="328">
        <f t="shared" si="40"/>
        <v>0</v>
      </c>
      <c r="I156" s="355"/>
      <c r="M156" s="326"/>
      <c r="N156" s="327"/>
      <c r="O156" s="327"/>
      <c r="P156" s="327">
        <f t="shared" si="41"/>
        <v>0</v>
      </c>
      <c r="Q156" s="328">
        <f t="shared" si="42"/>
        <v>0</v>
      </c>
      <c r="R156" s="355"/>
      <c r="T156" s="326">
        <f t="shared" si="21"/>
        <v>0</v>
      </c>
      <c r="U156" s="328">
        <f t="shared" si="22"/>
        <v>0</v>
      </c>
      <c r="V156" s="355"/>
      <c r="X156" s="362"/>
      <c r="Y156" s="364"/>
    </row>
    <row r="157" spans="1:25" hidden="1" outlineLevel="2">
      <c r="A157" s="323"/>
      <c r="B157" s="342" t="s">
        <v>371</v>
      </c>
      <c r="C157" s="325" t="s">
        <v>149</v>
      </c>
      <c r="D157" s="326"/>
      <c r="E157" s="327"/>
      <c r="F157" s="327"/>
      <c r="G157" s="327">
        <f t="shared" si="39"/>
        <v>0</v>
      </c>
      <c r="H157" s="328">
        <f t="shared" si="40"/>
        <v>0</v>
      </c>
      <c r="I157" s="355"/>
      <c r="M157" s="326"/>
      <c r="N157" s="327"/>
      <c r="O157" s="327"/>
      <c r="P157" s="327">
        <f t="shared" si="41"/>
        <v>0</v>
      </c>
      <c r="Q157" s="328">
        <f t="shared" si="42"/>
        <v>0</v>
      </c>
      <c r="R157" s="355"/>
      <c r="T157" s="326">
        <f t="shared" si="21"/>
        <v>0</v>
      </c>
      <c r="U157" s="328">
        <f t="shared" si="22"/>
        <v>0</v>
      </c>
      <c r="V157" s="355"/>
      <c r="X157" s="362"/>
      <c r="Y157" s="364"/>
    </row>
    <row r="158" spans="1:25" hidden="1" outlineLevel="2">
      <c r="A158" s="323"/>
      <c r="B158" s="342" t="s">
        <v>372</v>
      </c>
      <c r="C158" s="325" t="s">
        <v>149</v>
      </c>
      <c r="D158" s="326"/>
      <c r="E158" s="327"/>
      <c r="F158" s="327"/>
      <c r="G158" s="327">
        <f t="shared" si="39"/>
        <v>0</v>
      </c>
      <c r="H158" s="328">
        <f t="shared" si="40"/>
        <v>0</v>
      </c>
      <c r="I158" s="350"/>
      <c r="M158" s="326"/>
      <c r="N158" s="327"/>
      <c r="O158" s="327"/>
      <c r="P158" s="327">
        <f t="shared" si="41"/>
        <v>0</v>
      </c>
      <c r="Q158" s="328">
        <f t="shared" si="42"/>
        <v>0</v>
      </c>
      <c r="R158" s="350"/>
      <c r="T158" s="326">
        <f t="shared" si="21"/>
        <v>0</v>
      </c>
      <c r="U158" s="328">
        <f t="shared" si="22"/>
        <v>0</v>
      </c>
      <c r="V158" s="350"/>
      <c r="X158" s="362"/>
      <c r="Y158" s="364"/>
    </row>
    <row r="159" spans="1:25" hidden="1" outlineLevel="2">
      <c r="A159" s="323"/>
      <c r="B159" s="342" t="s">
        <v>373</v>
      </c>
      <c r="C159" s="325" t="s">
        <v>149</v>
      </c>
      <c r="D159" s="326"/>
      <c r="E159" s="327"/>
      <c r="F159" s="327"/>
      <c r="G159" s="327">
        <f t="shared" si="39"/>
        <v>0</v>
      </c>
      <c r="H159" s="328">
        <f t="shared" si="40"/>
        <v>0</v>
      </c>
      <c r="I159" s="355"/>
      <c r="M159" s="326"/>
      <c r="N159" s="327"/>
      <c r="O159" s="327"/>
      <c r="P159" s="327">
        <f t="shared" si="41"/>
        <v>0</v>
      </c>
      <c r="Q159" s="328">
        <f t="shared" si="42"/>
        <v>0</v>
      </c>
      <c r="R159" s="355"/>
      <c r="T159" s="326">
        <f t="shared" si="21"/>
        <v>0</v>
      </c>
      <c r="U159" s="328">
        <f t="shared" si="22"/>
        <v>0</v>
      </c>
      <c r="V159" s="355"/>
      <c r="X159" s="362"/>
      <c r="Y159" s="364"/>
    </row>
    <row r="160" spans="1:25" hidden="1" outlineLevel="2">
      <c r="A160" s="323"/>
      <c r="B160" s="342" t="s">
        <v>374</v>
      </c>
      <c r="C160" s="325" t="s">
        <v>149</v>
      </c>
      <c r="D160" s="326"/>
      <c r="E160" s="327"/>
      <c r="F160" s="327"/>
      <c r="G160" s="327">
        <f t="shared" si="39"/>
        <v>0</v>
      </c>
      <c r="H160" s="328">
        <f t="shared" si="40"/>
        <v>0</v>
      </c>
      <c r="I160" s="355"/>
      <c r="M160" s="326"/>
      <c r="N160" s="327"/>
      <c r="O160" s="327"/>
      <c r="P160" s="327">
        <f t="shared" si="41"/>
        <v>0</v>
      </c>
      <c r="Q160" s="328">
        <f t="shared" si="42"/>
        <v>0</v>
      </c>
      <c r="R160" s="355"/>
      <c r="T160" s="326">
        <f t="shared" si="21"/>
        <v>0</v>
      </c>
      <c r="U160" s="328">
        <f t="shared" si="22"/>
        <v>0</v>
      </c>
      <c r="V160" s="355"/>
      <c r="X160" s="362"/>
      <c r="Y160" s="364"/>
    </row>
    <row r="161" spans="1:25" hidden="1" outlineLevel="2">
      <c r="A161" s="323"/>
      <c r="B161" s="342" t="s">
        <v>375</v>
      </c>
      <c r="C161" s="325" t="s">
        <v>149</v>
      </c>
      <c r="D161" s="326"/>
      <c r="E161" s="327"/>
      <c r="F161" s="327"/>
      <c r="G161" s="327">
        <f t="shared" si="39"/>
        <v>0</v>
      </c>
      <c r="H161" s="328">
        <f t="shared" si="40"/>
        <v>0</v>
      </c>
      <c r="I161" s="350"/>
      <c r="M161" s="326"/>
      <c r="N161" s="327"/>
      <c r="O161" s="327"/>
      <c r="P161" s="327">
        <f t="shared" si="41"/>
        <v>0</v>
      </c>
      <c r="Q161" s="328">
        <f t="shared" si="42"/>
        <v>0</v>
      </c>
      <c r="R161" s="350"/>
      <c r="T161" s="326">
        <f t="shared" si="21"/>
        <v>0</v>
      </c>
      <c r="U161" s="328">
        <f t="shared" si="22"/>
        <v>0</v>
      </c>
      <c r="V161" s="350"/>
      <c r="X161" s="362"/>
      <c r="Y161" s="364"/>
    </row>
    <row r="162" spans="1:25" hidden="1" outlineLevel="2">
      <c r="A162" s="323"/>
      <c r="B162" s="342" t="s">
        <v>376</v>
      </c>
      <c r="C162" s="325" t="s">
        <v>149</v>
      </c>
      <c r="D162" s="326"/>
      <c r="E162" s="327"/>
      <c r="F162" s="327"/>
      <c r="G162" s="327">
        <f t="shared" si="39"/>
        <v>0</v>
      </c>
      <c r="H162" s="328">
        <f t="shared" si="40"/>
        <v>0</v>
      </c>
      <c r="I162" s="350"/>
      <c r="M162" s="326"/>
      <c r="N162" s="327"/>
      <c r="O162" s="327"/>
      <c r="P162" s="327">
        <f t="shared" si="41"/>
        <v>0</v>
      </c>
      <c r="Q162" s="328">
        <f t="shared" si="42"/>
        <v>0</v>
      </c>
      <c r="R162" s="350"/>
      <c r="T162" s="326">
        <f t="shared" si="21"/>
        <v>0</v>
      </c>
      <c r="U162" s="328">
        <f t="shared" si="22"/>
        <v>0</v>
      </c>
      <c r="V162" s="350"/>
      <c r="X162" s="362"/>
      <c r="Y162" s="364"/>
    </row>
    <row r="163" spans="1:25" hidden="1" outlineLevel="2">
      <c r="A163" s="323"/>
      <c r="B163" s="342" t="s">
        <v>377</v>
      </c>
      <c r="C163" s="325" t="s">
        <v>149</v>
      </c>
      <c r="D163" s="326"/>
      <c r="E163" s="327"/>
      <c r="F163" s="327"/>
      <c r="G163" s="327">
        <f t="shared" si="39"/>
        <v>0</v>
      </c>
      <c r="H163" s="328">
        <f t="shared" si="40"/>
        <v>0</v>
      </c>
      <c r="I163" s="355"/>
      <c r="M163" s="326"/>
      <c r="N163" s="327"/>
      <c r="O163" s="327"/>
      <c r="P163" s="327">
        <f t="shared" si="41"/>
        <v>0</v>
      </c>
      <c r="Q163" s="328">
        <f t="shared" si="42"/>
        <v>0</v>
      </c>
      <c r="R163" s="355"/>
      <c r="T163" s="326">
        <f t="shared" si="21"/>
        <v>0</v>
      </c>
      <c r="U163" s="328">
        <f t="shared" si="22"/>
        <v>0</v>
      </c>
      <c r="V163" s="355"/>
      <c r="X163" s="362"/>
      <c r="Y163" s="364"/>
    </row>
    <row r="164" spans="1:25" hidden="1" outlineLevel="2">
      <c r="A164" s="323"/>
      <c r="B164" s="342" t="s">
        <v>378</v>
      </c>
      <c r="C164" s="325" t="s">
        <v>149</v>
      </c>
      <c r="D164" s="326"/>
      <c r="E164" s="327"/>
      <c r="F164" s="327"/>
      <c r="G164" s="327">
        <f t="shared" si="39"/>
        <v>0</v>
      </c>
      <c r="H164" s="328">
        <f t="shared" si="40"/>
        <v>0</v>
      </c>
      <c r="I164" s="355"/>
      <c r="M164" s="326"/>
      <c r="N164" s="327"/>
      <c r="O164" s="327"/>
      <c r="P164" s="327">
        <f t="shared" si="41"/>
        <v>0</v>
      </c>
      <c r="Q164" s="328">
        <f t="shared" si="42"/>
        <v>0</v>
      </c>
      <c r="R164" s="355"/>
      <c r="T164" s="326">
        <f t="shared" si="21"/>
        <v>0</v>
      </c>
      <c r="U164" s="328">
        <f t="shared" si="22"/>
        <v>0</v>
      </c>
      <c r="V164" s="355"/>
      <c r="X164" s="362"/>
      <c r="Y164" s="364"/>
    </row>
    <row r="165" spans="1:25" hidden="1" outlineLevel="2">
      <c r="A165" s="323"/>
      <c r="B165" s="342" t="s">
        <v>379</v>
      </c>
      <c r="C165" s="325" t="s">
        <v>149</v>
      </c>
      <c r="D165" s="326"/>
      <c r="E165" s="327"/>
      <c r="F165" s="327"/>
      <c r="G165" s="327">
        <f t="shared" si="39"/>
        <v>0</v>
      </c>
      <c r="H165" s="328">
        <f t="shared" si="40"/>
        <v>0</v>
      </c>
      <c r="I165" s="350"/>
      <c r="M165" s="326"/>
      <c r="N165" s="327"/>
      <c r="O165" s="327"/>
      <c r="P165" s="327">
        <f t="shared" si="41"/>
        <v>0</v>
      </c>
      <c r="Q165" s="328">
        <f t="shared" si="42"/>
        <v>0</v>
      </c>
      <c r="R165" s="350"/>
      <c r="T165" s="326">
        <f t="shared" si="21"/>
        <v>0</v>
      </c>
      <c r="U165" s="328">
        <f t="shared" si="22"/>
        <v>0</v>
      </c>
      <c r="V165" s="350"/>
      <c r="X165" s="362"/>
      <c r="Y165" s="364"/>
    </row>
    <row r="166" spans="1:25" hidden="1" outlineLevel="2">
      <c r="A166" s="323"/>
      <c r="B166" s="342" t="s">
        <v>380</v>
      </c>
      <c r="C166" s="325" t="s">
        <v>149</v>
      </c>
      <c r="D166" s="326"/>
      <c r="E166" s="327"/>
      <c r="F166" s="327"/>
      <c r="G166" s="327">
        <f t="shared" si="39"/>
        <v>0</v>
      </c>
      <c r="H166" s="328">
        <f t="shared" si="40"/>
        <v>0</v>
      </c>
      <c r="I166" s="355"/>
      <c r="M166" s="326"/>
      <c r="N166" s="327"/>
      <c r="O166" s="327"/>
      <c r="P166" s="327">
        <f t="shared" si="41"/>
        <v>0</v>
      </c>
      <c r="Q166" s="328">
        <f t="shared" si="42"/>
        <v>0</v>
      </c>
      <c r="R166" s="355"/>
      <c r="T166" s="326">
        <f t="shared" si="21"/>
        <v>0</v>
      </c>
      <c r="U166" s="328">
        <f t="shared" si="22"/>
        <v>0</v>
      </c>
      <c r="V166" s="355"/>
      <c r="X166" s="362"/>
      <c r="Y166" s="364"/>
    </row>
    <row r="167" spans="1:25" hidden="1" outlineLevel="2">
      <c r="A167" s="323"/>
      <c r="B167" s="342" t="s">
        <v>381</v>
      </c>
      <c r="C167" s="325" t="s">
        <v>149</v>
      </c>
      <c r="D167" s="326"/>
      <c r="E167" s="327"/>
      <c r="F167" s="327"/>
      <c r="G167" s="327">
        <f t="shared" si="39"/>
        <v>0</v>
      </c>
      <c r="H167" s="328">
        <f t="shared" si="40"/>
        <v>0</v>
      </c>
      <c r="I167" s="355"/>
      <c r="M167" s="326"/>
      <c r="N167" s="327"/>
      <c r="O167" s="327"/>
      <c r="P167" s="327">
        <f t="shared" si="41"/>
        <v>0</v>
      </c>
      <c r="Q167" s="328">
        <f t="shared" si="42"/>
        <v>0</v>
      </c>
      <c r="R167" s="355"/>
      <c r="T167" s="326">
        <f t="shared" si="21"/>
        <v>0</v>
      </c>
      <c r="U167" s="328">
        <f t="shared" si="22"/>
        <v>0</v>
      </c>
      <c r="V167" s="355"/>
      <c r="X167" s="362"/>
      <c r="Y167" s="364"/>
    </row>
    <row r="168" spans="1:25" hidden="1" outlineLevel="2">
      <c r="A168" s="323"/>
      <c r="B168" s="342" t="s">
        <v>382</v>
      </c>
      <c r="C168" s="325" t="s">
        <v>149</v>
      </c>
      <c r="D168" s="326"/>
      <c r="E168" s="327"/>
      <c r="F168" s="327"/>
      <c r="G168" s="327">
        <f t="shared" si="39"/>
        <v>0</v>
      </c>
      <c r="H168" s="328">
        <f t="shared" si="40"/>
        <v>0</v>
      </c>
      <c r="I168" s="350"/>
      <c r="M168" s="326"/>
      <c r="N168" s="327"/>
      <c r="O168" s="327"/>
      <c r="P168" s="327">
        <f t="shared" si="41"/>
        <v>0</v>
      </c>
      <c r="Q168" s="328">
        <f t="shared" si="42"/>
        <v>0</v>
      </c>
      <c r="R168" s="350"/>
      <c r="T168" s="326">
        <f t="shared" ref="T168:T185" si="43">G168+P168</f>
        <v>0</v>
      </c>
      <c r="U168" s="328">
        <f t="shared" ref="U168:U185" si="44">H168+Q168</f>
        <v>0</v>
      </c>
      <c r="V168" s="350"/>
      <c r="X168" s="362"/>
      <c r="Y168" s="364"/>
    </row>
    <row r="169" spans="1:25" hidden="1" outlineLevel="2">
      <c r="A169" s="323"/>
      <c r="B169" s="342" t="s">
        <v>383</v>
      </c>
      <c r="C169" s="325" t="s">
        <v>149</v>
      </c>
      <c r="D169" s="326"/>
      <c r="E169" s="327"/>
      <c r="F169" s="327"/>
      <c r="G169" s="327">
        <f t="shared" si="39"/>
        <v>0</v>
      </c>
      <c r="H169" s="328">
        <f t="shared" si="40"/>
        <v>0</v>
      </c>
      <c r="I169" s="350"/>
      <c r="M169" s="326"/>
      <c r="N169" s="327"/>
      <c r="O169" s="327"/>
      <c r="P169" s="327">
        <f t="shared" si="41"/>
        <v>0</v>
      </c>
      <c r="Q169" s="328">
        <f t="shared" si="42"/>
        <v>0</v>
      </c>
      <c r="R169" s="350"/>
      <c r="T169" s="326">
        <f t="shared" si="43"/>
        <v>0</v>
      </c>
      <c r="U169" s="328">
        <f t="shared" si="44"/>
        <v>0</v>
      </c>
      <c r="V169" s="350"/>
      <c r="X169" s="362"/>
      <c r="Y169" s="364"/>
    </row>
    <row r="170" spans="1:25" hidden="1" outlineLevel="1">
      <c r="A170" s="323"/>
      <c r="B170" s="338" t="s">
        <v>384</v>
      </c>
      <c r="C170" s="337" t="s">
        <v>299</v>
      </c>
      <c r="D170" s="339"/>
      <c r="E170" s="340"/>
      <c r="F170" s="340"/>
      <c r="G170" s="340">
        <f>SUM(G171:G185)</f>
        <v>0</v>
      </c>
      <c r="H170" s="340">
        <f>SUM(H171:H185)</f>
        <v>0</v>
      </c>
      <c r="I170" s="354">
        <f>H170/$H$348</f>
        <v>0</v>
      </c>
      <c r="J170" s="301">
        <f>D170-H170</f>
        <v>0</v>
      </c>
      <c r="K170" s="301">
        <f>E170-H170</f>
        <v>0</v>
      </c>
      <c r="M170" s="339"/>
      <c r="N170" s="340"/>
      <c r="O170" s="340"/>
      <c r="P170" s="340">
        <f>SUM(P171:P185)</f>
        <v>0</v>
      </c>
      <c r="Q170" s="340">
        <f>SUM(Q171:Q185)</f>
        <v>0</v>
      </c>
      <c r="R170" s="354">
        <f>Q170/$Q$348</f>
        <v>0</v>
      </c>
      <c r="T170" s="339">
        <f t="shared" si="43"/>
        <v>0</v>
      </c>
      <c r="U170" s="340">
        <f t="shared" si="44"/>
        <v>0</v>
      </c>
      <c r="V170" s="354">
        <f>U170/$U$348</f>
        <v>0</v>
      </c>
      <c r="X170" s="362"/>
      <c r="Y170" s="364"/>
    </row>
    <row r="171" spans="1:25" hidden="1" outlineLevel="2">
      <c r="A171" s="323"/>
      <c r="B171" s="342" t="s">
        <v>385</v>
      </c>
      <c r="C171" s="325" t="s">
        <v>149</v>
      </c>
      <c r="D171" s="326"/>
      <c r="E171" s="327"/>
      <c r="F171" s="327"/>
      <c r="G171" s="327">
        <f t="shared" ref="G171:G185" si="45">ROUND(E171*F171,0)</f>
        <v>0</v>
      </c>
      <c r="H171" s="328">
        <f t="shared" ref="H171:H185" si="46">ROUND(G171/$H$8,0)</f>
        <v>0</v>
      </c>
      <c r="I171" s="350"/>
      <c r="M171" s="326"/>
      <c r="N171" s="327"/>
      <c r="O171" s="327"/>
      <c r="P171" s="327">
        <f t="shared" ref="P171:P185" si="47">ROUND(N171*O171,0)</f>
        <v>0</v>
      </c>
      <c r="Q171" s="328">
        <f t="shared" ref="Q171:Q185" si="48">ROUND(P171/$Q$8,0)</f>
        <v>0</v>
      </c>
      <c r="R171" s="350"/>
      <c r="T171" s="326">
        <f t="shared" si="43"/>
        <v>0</v>
      </c>
      <c r="U171" s="328">
        <f t="shared" si="44"/>
        <v>0</v>
      </c>
      <c r="V171" s="350"/>
      <c r="X171" s="362"/>
      <c r="Y171" s="364"/>
    </row>
    <row r="172" spans="1:25" hidden="1" outlineLevel="2">
      <c r="A172" s="323"/>
      <c r="B172" s="342" t="s">
        <v>386</v>
      </c>
      <c r="C172" s="325" t="s">
        <v>149</v>
      </c>
      <c r="D172" s="326"/>
      <c r="E172" s="327"/>
      <c r="F172" s="327"/>
      <c r="G172" s="327">
        <f t="shared" si="45"/>
        <v>0</v>
      </c>
      <c r="H172" s="328">
        <f t="shared" si="46"/>
        <v>0</v>
      </c>
      <c r="I172" s="350"/>
      <c r="M172" s="326"/>
      <c r="N172" s="327"/>
      <c r="O172" s="327"/>
      <c r="P172" s="327">
        <f t="shared" si="47"/>
        <v>0</v>
      </c>
      <c r="Q172" s="328">
        <f t="shared" si="48"/>
        <v>0</v>
      </c>
      <c r="R172" s="350"/>
      <c r="T172" s="326">
        <f t="shared" si="43"/>
        <v>0</v>
      </c>
      <c r="U172" s="328">
        <f t="shared" si="44"/>
        <v>0</v>
      </c>
      <c r="V172" s="350"/>
      <c r="X172" s="362"/>
      <c r="Y172" s="364"/>
    </row>
    <row r="173" spans="1:25" hidden="1" outlineLevel="2">
      <c r="A173" s="323"/>
      <c r="B173" s="342" t="s">
        <v>387</v>
      </c>
      <c r="C173" s="325" t="s">
        <v>149</v>
      </c>
      <c r="D173" s="326"/>
      <c r="E173" s="327"/>
      <c r="F173" s="327"/>
      <c r="G173" s="327">
        <f t="shared" si="45"/>
        <v>0</v>
      </c>
      <c r="H173" s="328">
        <f t="shared" si="46"/>
        <v>0</v>
      </c>
      <c r="I173" s="366"/>
      <c r="M173" s="326"/>
      <c r="N173" s="327"/>
      <c r="O173" s="327"/>
      <c r="P173" s="327">
        <f t="shared" si="47"/>
        <v>0</v>
      </c>
      <c r="Q173" s="328">
        <f t="shared" si="48"/>
        <v>0</v>
      </c>
      <c r="R173" s="366"/>
      <c r="T173" s="326">
        <f t="shared" si="43"/>
        <v>0</v>
      </c>
      <c r="U173" s="328">
        <f t="shared" si="44"/>
        <v>0</v>
      </c>
      <c r="V173" s="366"/>
      <c r="X173" s="362"/>
      <c r="Y173" s="364"/>
    </row>
    <row r="174" spans="1:25" hidden="1" outlineLevel="2">
      <c r="A174" s="323"/>
      <c r="B174" s="342" t="s">
        <v>388</v>
      </c>
      <c r="C174" s="325" t="s">
        <v>149</v>
      </c>
      <c r="D174" s="326"/>
      <c r="E174" s="327"/>
      <c r="F174" s="327"/>
      <c r="G174" s="327">
        <f t="shared" si="45"/>
        <v>0</v>
      </c>
      <c r="H174" s="328">
        <f t="shared" si="46"/>
        <v>0</v>
      </c>
      <c r="I174" s="355"/>
      <c r="M174" s="326"/>
      <c r="N174" s="327"/>
      <c r="O174" s="327"/>
      <c r="P174" s="327">
        <f t="shared" si="47"/>
        <v>0</v>
      </c>
      <c r="Q174" s="328">
        <f t="shared" si="48"/>
        <v>0</v>
      </c>
      <c r="R174" s="355"/>
      <c r="T174" s="326">
        <f t="shared" si="43"/>
        <v>0</v>
      </c>
      <c r="U174" s="328">
        <f t="shared" si="44"/>
        <v>0</v>
      </c>
      <c r="V174" s="355"/>
      <c r="X174" s="362"/>
      <c r="Y174" s="364"/>
    </row>
    <row r="175" spans="1:25" hidden="1" outlineLevel="2">
      <c r="A175" s="323"/>
      <c r="B175" s="342" t="s">
        <v>389</v>
      </c>
      <c r="C175" s="325" t="s">
        <v>149</v>
      </c>
      <c r="D175" s="326"/>
      <c r="E175" s="327"/>
      <c r="F175" s="327"/>
      <c r="G175" s="327">
        <f t="shared" si="45"/>
        <v>0</v>
      </c>
      <c r="H175" s="328">
        <f t="shared" si="46"/>
        <v>0</v>
      </c>
      <c r="I175" s="350"/>
      <c r="M175" s="326"/>
      <c r="N175" s="327"/>
      <c r="O175" s="327"/>
      <c r="P175" s="327">
        <f t="shared" si="47"/>
        <v>0</v>
      </c>
      <c r="Q175" s="328">
        <f t="shared" si="48"/>
        <v>0</v>
      </c>
      <c r="R175" s="350"/>
      <c r="T175" s="326">
        <f t="shared" si="43"/>
        <v>0</v>
      </c>
      <c r="U175" s="328">
        <f t="shared" si="44"/>
        <v>0</v>
      </c>
      <c r="V175" s="350"/>
      <c r="X175" s="362"/>
      <c r="Y175" s="364"/>
    </row>
    <row r="176" spans="1:25" hidden="1" outlineLevel="2">
      <c r="A176" s="323"/>
      <c r="B176" s="342" t="s">
        <v>390</v>
      </c>
      <c r="C176" s="325" t="s">
        <v>149</v>
      </c>
      <c r="D176" s="326"/>
      <c r="E176" s="327"/>
      <c r="F176" s="327"/>
      <c r="G176" s="327">
        <f t="shared" si="45"/>
        <v>0</v>
      </c>
      <c r="H176" s="328">
        <f t="shared" si="46"/>
        <v>0</v>
      </c>
      <c r="I176" s="366"/>
      <c r="M176" s="326"/>
      <c r="N176" s="327"/>
      <c r="O176" s="327"/>
      <c r="P176" s="327">
        <f t="shared" si="47"/>
        <v>0</v>
      </c>
      <c r="Q176" s="328">
        <f t="shared" si="48"/>
        <v>0</v>
      </c>
      <c r="R176" s="366"/>
      <c r="T176" s="326">
        <f t="shared" si="43"/>
        <v>0</v>
      </c>
      <c r="U176" s="328">
        <f t="shared" si="44"/>
        <v>0</v>
      </c>
      <c r="V176" s="366"/>
      <c r="X176" s="362"/>
      <c r="Y176" s="364"/>
    </row>
    <row r="177" spans="1:25" hidden="1" outlineLevel="2">
      <c r="A177" s="323"/>
      <c r="B177" s="342" t="s">
        <v>391</v>
      </c>
      <c r="C177" s="325" t="s">
        <v>149</v>
      </c>
      <c r="D177" s="326"/>
      <c r="E177" s="327"/>
      <c r="F177" s="327"/>
      <c r="G177" s="327">
        <f t="shared" si="45"/>
        <v>0</v>
      </c>
      <c r="H177" s="328">
        <f t="shared" si="46"/>
        <v>0</v>
      </c>
      <c r="I177" s="355"/>
      <c r="M177" s="326"/>
      <c r="N177" s="327"/>
      <c r="O177" s="327"/>
      <c r="P177" s="327">
        <f t="shared" si="47"/>
        <v>0</v>
      </c>
      <c r="Q177" s="328">
        <f t="shared" si="48"/>
        <v>0</v>
      </c>
      <c r="R177" s="355"/>
      <c r="T177" s="326">
        <f t="shared" si="43"/>
        <v>0</v>
      </c>
      <c r="U177" s="328">
        <f t="shared" si="44"/>
        <v>0</v>
      </c>
      <c r="V177" s="355"/>
      <c r="X177" s="362"/>
      <c r="Y177" s="364"/>
    </row>
    <row r="178" spans="1:25" hidden="1" outlineLevel="2">
      <c r="A178" s="323"/>
      <c r="B178" s="342" t="s">
        <v>392</v>
      </c>
      <c r="C178" s="325" t="s">
        <v>149</v>
      </c>
      <c r="D178" s="326"/>
      <c r="E178" s="327"/>
      <c r="F178" s="327"/>
      <c r="G178" s="327">
        <f t="shared" si="45"/>
        <v>0</v>
      </c>
      <c r="H178" s="328">
        <f t="shared" si="46"/>
        <v>0</v>
      </c>
      <c r="I178" s="350"/>
      <c r="M178" s="326"/>
      <c r="N178" s="327"/>
      <c r="O178" s="327"/>
      <c r="P178" s="327">
        <f t="shared" si="47"/>
        <v>0</v>
      </c>
      <c r="Q178" s="328">
        <f t="shared" si="48"/>
        <v>0</v>
      </c>
      <c r="R178" s="350"/>
      <c r="T178" s="326">
        <f t="shared" si="43"/>
        <v>0</v>
      </c>
      <c r="U178" s="328">
        <f t="shared" si="44"/>
        <v>0</v>
      </c>
      <c r="V178" s="350"/>
      <c r="X178" s="362"/>
      <c r="Y178" s="364"/>
    </row>
    <row r="179" spans="1:25" hidden="1" outlineLevel="2">
      <c r="A179" s="323"/>
      <c r="B179" s="342" t="s">
        <v>393</v>
      </c>
      <c r="C179" s="325" t="s">
        <v>149</v>
      </c>
      <c r="D179" s="326"/>
      <c r="E179" s="327"/>
      <c r="F179" s="327"/>
      <c r="G179" s="327">
        <f t="shared" si="45"/>
        <v>0</v>
      </c>
      <c r="H179" s="328">
        <f t="shared" si="46"/>
        <v>0</v>
      </c>
      <c r="I179" s="350"/>
      <c r="M179" s="326"/>
      <c r="N179" s="327"/>
      <c r="O179" s="327"/>
      <c r="P179" s="327">
        <f t="shared" si="47"/>
        <v>0</v>
      </c>
      <c r="Q179" s="328">
        <f t="shared" si="48"/>
        <v>0</v>
      </c>
      <c r="R179" s="350"/>
      <c r="T179" s="326">
        <f t="shared" si="43"/>
        <v>0</v>
      </c>
      <c r="U179" s="328">
        <f t="shared" si="44"/>
        <v>0</v>
      </c>
      <c r="V179" s="350"/>
      <c r="X179" s="362"/>
      <c r="Y179" s="364"/>
    </row>
    <row r="180" spans="1:25" hidden="1" outlineLevel="2">
      <c r="A180" s="323"/>
      <c r="B180" s="342" t="s">
        <v>394</v>
      </c>
      <c r="C180" s="325" t="s">
        <v>149</v>
      </c>
      <c r="D180" s="326"/>
      <c r="E180" s="327"/>
      <c r="F180" s="327"/>
      <c r="G180" s="327">
        <f t="shared" si="45"/>
        <v>0</v>
      </c>
      <c r="H180" s="328">
        <f t="shared" si="46"/>
        <v>0</v>
      </c>
      <c r="I180" s="366"/>
      <c r="M180" s="326"/>
      <c r="N180" s="327"/>
      <c r="O180" s="327"/>
      <c r="P180" s="327">
        <f t="shared" si="47"/>
        <v>0</v>
      </c>
      <c r="Q180" s="328">
        <f t="shared" si="48"/>
        <v>0</v>
      </c>
      <c r="R180" s="366"/>
      <c r="T180" s="326">
        <f t="shared" si="43"/>
        <v>0</v>
      </c>
      <c r="U180" s="328">
        <f t="shared" si="44"/>
        <v>0</v>
      </c>
      <c r="V180" s="366"/>
      <c r="X180" s="362"/>
      <c r="Y180" s="364"/>
    </row>
    <row r="181" spans="1:25" hidden="1" outlineLevel="2">
      <c r="A181" s="323"/>
      <c r="B181" s="342" t="s">
        <v>395</v>
      </c>
      <c r="C181" s="325" t="s">
        <v>149</v>
      </c>
      <c r="D181" s="326"/>
      <c r="E181" s="327"/>
      <c r="F181" s="327"/>
      <c r="G181" s="327">
        <f t="shared" si="45"/>
        <v>0</v>
      </c>
      <c r="H181" s="328">
        <f t="shared" si="46"/>
        <v>0</v>
      </c>
      <c r="I181" s="355"/>
      <c r="M181" s="326"/>
      <c r="N181" s="327"/>
      <c r="O181" s="327"/>
      <c r="P181" s="327">
        <f t="shared" si="47"/>
        <v>0</v>
      </c>
      <c r="Q181" s="328">
        <f t="shared" si="48"/>
        <v>0</v>
      </c>
      <c r="R181" s="355"/>
      <c r="T181" s="326">
        <f t="shared" si="43"/>
        <v>0</v>
      </c>
      <c r="U181" s="328">
        <f t="shared" si="44"/>
        <v>0</v>
      </c>
      <c r="V181" s="355"/>
      <c r="X181" s="362"/>
      <c r="Y181" s="364"/>
    </row>
    <row r="182" spans="1:25" hidden="1" outlineLevel="2">
      <c r="A182" s="323"/>
      <c r="B182" s="342" t="s">
        <v>396</v>
      </c>
      <c r="C182" s="325" t="s">
        <v>149</v>
      </c>
      <c r="D182" s="326"/>
      <c r="E182" s="327"/>
      <c r="F182" s="327"/>
      <c r="G182" s="327">
        <f t="shared" si="45"/>
        <v>0</v>
      </c>
      <c r="H182" s="328">
        <f t="shared" si="46"/>
        <v>0</v>
      </c>
      <c r="I182" s="350"/>
      <c r="M182" s="326"/>
      <c r="N182" s="327"/>
      <c r="O182" s="327"/>
      <c r="P182" s="327">
        <f t="shared" si="47"/>
        <v>0</v>
      </c>
      <c r="Q182" s="328">
        <f t="shared" si="48"/>
        <v>0</v>
      </c>
      <c r="R182" s="350"/>
      <c r="T182" s="326">
        <f t="shared" si="43"/>
        <v>0</v>
      </c>
      <c r="U182" s="328">
        <f t="shared" si="44"/>
        <v>0</v>
      </c>
      <c r="V182" s="350"/>
      <c r="X182" s="362"/>
      <c r="Y182" s="364"/>
    </row>
    <row r="183" spans="1:25" hidden="1" outlineLevel="2">
      <c r="A183" s="323"/>
      <c r="B183" s="342" t="s">
        <v>397</v>
      </c>
      <c r="C183" s="325" t="s">
        <v>149</v>
      </c>
      <c r="D183" s="326"/>
      <c r="E183" s="327"/>
      <c r="F183" s="327"/>
      <c r="G183" s="327">
        <f t="shared" si="45"/>
        <v>0</v>
      </c>
      <c r="H183" s="328">
        <f t="shared" si="46"/>
        <v>0</v>
      </c>
      <c r="I183" s="366"/>
      <c r="M183" s="326"/>
      <c r="N183" s="327"/>
      <c r="O183" s="327"/>
      <c r="P183" s="327">
        <f t="shared" si="47"/>
        <v>0</v>
      </c>
      <c r="Q183" s="328">
        <f t="shared" si="48"/>
        <v>0</v>
      </c>
      <c r="R183" s="366"/>
      <c r="T183" s="326">
        <f t="shared" si="43"/>
        <v>0</v>
      </c>
      <c r="U183" s="328">
        <f t="shared" si="44"/>
        <v>0</v>
      </c>
      <c r="V183" s="366"/>
      <c r="X183" s="362"/>
      <c r="Y183" s="364"/>
    </row>
    <row r="184" spans="1:25" hidden="1" outlineLevel="2">
      <c r="A184" s="323"/>
      <c r="B184" s="342" t="s">
        <v>398</v>
      </c>
      <c r="C184" s="325" t="s">
        <v>149</v>
      </c>
      <c r="D184" s="326"/>
      <c r="E184" s="327"/>
      <c r="F184" s="327"/>
      <c r="G184" s="327">
        <f t="shared" si="45"/>
        <v>0</v>
      </c>
      <c r="H184" s="328">
        <f t="shared" si="46"/>
        <v>0</v>
      </c>
      <c r="I184" s="355"/>
      <c r="M184" s="326"/>
      <c r="N184" s="327"/>
      <c r="O184" s="327"/>
      <c r="P184" s="327">
        <f t="shared" si="47"/>
        <v>0</v>
      </c>
      <c r="Q184" s="328">
        <f t="shared" si="48"/>
        <v>0</v>
      </c>
      <c r="R184" s="355"/>
      <c r="T184" s="326">
        <f t="shared" si="43"/>
        <v>0</v>
      </c>
      <c r="U184" s="328">
        <f t="shared" si="44"/>
        <v>0</v>
      </c>
      <c r="V184" s="355"/>
      <c r="X184" s="362"/>
      <c r="Y184" s="364"/>
    </row>
    <row r="185" spans="1:25" hidden="1" outlineLevel="2">
      <c r="A185" s="323"/>
      <c r="B185" s="342" t="s">
        <v>399</v>
      </c>
      <c r="C185" s="325" t="s">
        <v>149</v>
      </c>
      <c r="D185" s="326"/>
      <c r="E185" s="327"/>
      <c r="F185" s="327"/>
      <c r="G185" s="327">
        <f t="shared" si="45"/>
        <v>0</v>
      </c>
      <c r="H185" s="328">
        <f t="shared" si="46"/>
        <v>0</v>
      </c>
      <c r="I185" s="350"/>
      <c r="M185" s="326"/>
      <c r="N185" s="327"/>
      <c r="O185" s="327"/>
      <c r="P185" s="327">
        <f t="shared" si="47"/>
        <v>0</v>
      </c>
      <c r="Q185" s="328">
        <f t="shared" si="48"/>
        <v>0</v>
      </c>
      <c r="R185" s="350"/>
      <c r="T185" s="326">
        <f t="shared" si="43"/>
        <v>0</v>
      </c>
      <c r="U185" s="328">
        <f t="shared" si="44"/>
        <v>0</v>
      </c>
      <c r="V185" s="350"/>
      <c r="X185" s="362"/>
      <c r="Y185" s="364"/>
    </row>
    <row r="186" spans="1:25" hidden="1" outlineLevel="1">
      <c r="A186" s="332"/>
      <c r="B186" s="324"/>
      <c r="C186" s="325"/>
      <c r="D186" s="326"/>
      <c r="E186" s="327"/>
      <c r="F186" s="327"/>
      <c r="G186" s="327"/>
      <c r="H186" s="328"/>
      <c r="I186" s="350"/>
      <c r="J186" s="301">
        <f>D186-H186</f>
        <v>0</v>
      </c>
      <c r="K186" s="301">
        <f>E186-H186</f>
        <v>0</v>
      </c>
      <c r="M186" s="326"/>
      <c r="N186" s="327"/>
      <c r="O186" s="327"/>
      <c r="P186" s="327"/>
      <c r="Q186" s="328"/>
      <c r="R186" s="350"/>
      <c r="T186" s="326"/>
      <c r="U186" s="328"/>
      <c r="V186" s="350"/>
      <c r="X186" s="362"/>
      <c r="Y186" s="364"/>
    </row>
    <row r="187" spans="1:25" collapsed="1">
      <c r="A187" s="332"/>
      <c r="B187" s="324"/>
      <c r="C187" s="325"/>
      <c r="D187" s="326"/>
      <c r="E187" s="327"/>
      <c r="F187" s="327"/>
      <c r="G187" s="327"/>
      <c r="H187" s="328"/>
      <c r="I187" s="350"/>
      <c r="J187" s="301">
        <f>D187-H187</f>
        <v>0</v>
      </c>
      <c r="K187" s="301">
        <f>E187-H187</f>
        <v>0</v>
      </c>
      <c r="M187" s="326"/>
      <c r="N187" s="327"/>
      <c r="O187" s="327"/>
      <c r="P187" s="327"/>
      <c r="Q187" s="328"/>
      <c r="R187" s="350"/>
      <c r="T187" s="326"/>
      <c r="U187" s="328"/>
      <c r="V187" s="350"/>
      <c r="X187" s="362"/>
      <c r="Y187" s="364"/>
    </row>
    <row r="188" spans="1:25" ht="25.5">
      <c r="A188" s="333"/>
      <c r="B188" s="319">
        <v>4.5</v>
      </c>
      <c r="C188" s="335" t="s">
        <v>400</v>
      </c>
      <c r="D188" s="320">
        <v>256877</v>
      </c>
      <c r="E188" s="321">
        <v>256875.74</v>
      </c>
      <c r="F188" s="367"/>
      <c r="G188" s="322">
        <f>G189+G245</f>
        <v>1349339</v>
      </c>
      <c r="H188" s="322">
        <f>H189+H245</f>
        <v>256877</v>
      </c>
      <c r="I188" s="347">
        <f>H188/$H$348</f>
        <v>9.9000429739041995E-2</v>
      </c>
      <c r="J188" s="301">
        <f>D188-H188</f>
        <v>0</v>
      </c>
      <c r="K188" s="301">
        <f>E188-H188</f>
        <v>-1.2600000000093099</v>
      </c>
      <c r="M188" s="353"/>
      <c r="N188" s="321">
        <v>0</v>
      </c>
      <c r="O188" s="318"/>
      <c r="P188" s="322">
        <f>P189+P245</f>
        <v>0</v>
      </c>
      <c r="Q188" s="322">
        <f>Q189+Q245</f>
        <v>0</v>
      </c>
      <c r="R188" s="347">
        <f>Q188/$Q$348</f>
        <v>0</v>
      </c>
      <c r="T188" s="349">
        <f t="shared" si="21"/>
        <v>1349339</v>
      </c>
      <c r="U188" s="322">
        <f t="shared" si="22"/>
        <v>256877</v>
      </c>
      <c r="V188" s="347">
        <f>U188/$U$348</f>
        <v>9.8356924383469505E-2</v>
      </c>
      <c r="X188" s="358"/>
      <c r="Y188" s="364"/>
    </row>
    <row r="189" spans="1:25" ht="25.5">
      <c r="A189" s="323"/>
      <c r="B189" s="336" t="s">
        <v>401</v>
      </c>
      <c r="C189" s="337" t="s">
        <v>402</v>
      </c>
      <c r="D189" s="320">
        <v>35332</v>
      </c>
      <c r="E189" s="321">
        <v>35332.080000000002</v>
      </c>
      <c r="F189" s="322"/>
      <c r="G189" s="322">
        <f>G190+G201+G212+G223+G234</f>
        <v>185596</v>
      </c>
      <c r="H189" s="322">
        <f>H190+H201+H212+H223+H234</f>
        <v>35332</v>
      </c>
      <c r="I189" s="356">
        <f>H189/$H$348</f>
        <v>1.3616957468126099E-2</v>
      </c>
      <c r="J189" s="301">
        <f>D189-H189</f>
        <v>0</v>
      </c>
      <c r="K189" s="301">
        <f>E189-H189</f>
        <v>8.0000000001746202E-2</v>
      </c>
      <c r="M189" s="349"/>
      <c r="N189" s="322"/>
      <c r="O189" s="322"/>
      <c r="P189" s="322">
        <f>P190+P201+P212+P223+P234</f>
        <v>0</v>
      </c>
      <c r="Q189" s="322">
        <f>Q190+Q201+Q212+Q223+Q234</f>
        <v>0</v>
      </c>
      <c r="R189" s="356">
        <f>Q189/$Q$348</f>
        <v>0</v>
      </c>
      <c r="T189" s="349">
        <f>T190+T201+T212+T223+T234</f>
        <v>185596</v>
      </c>
      <c r="U189" s="322">
        <f>U190+U201+U212+U223+U234</f>
        <v>35332</v>
      </c>
      <c r="V189" s="356">
        <f>U189/$U$348</f>
        <v>1.35284468921575E-2</v>
      </c>
      <c r="X189" s="362"/>
      <c r="Y189" s="364"/>
    </row>
    <row r="190" spans="1:25">
      <c r="A190" s="323"/>
      <c r="B190" s="338" t="s">
        <v>403</v>
      </c>
      <c r="C190" s="337" t="s">
        <v>404</v>
      </c>
      <c r="D190" s="339"/>
      <c r="E190" s="340"/>
      <c r="F190" s="367"/>
      <c r="G190" s="340">
        <f>SUM(G191:G200)</f>
        <v>92596</v>
      </c>
      <c r="H190" s="340">
        <f>SUM(H191:H200)</f>
        <v>17628</v>
      </c>
      <c r="I190" s="356">
        <f>H190/$H$348</f>
        <v>6.7938335290424296E-3</v>
      </c>
      <c r="J190" s="301">
        <f>D190-H190</f>
        <v>-17628</v>
      </c>
      <c r="K190" s="301">
        <f>E190-H190</f>
        <v>-17628</v>
      </c>
      <c r="M190" s="339"/>
      <c r="N190" s="340"/>
      <c r="O190" s="340"/>
      <c r="P190" s="340">
        <f>SUM(P191:P200)</f>
        <v>0</v>
      </c>
      <c r="Q190" s="340">
        <f>SUM(Q191:Q200)</f>
        <v>0</v>
      </c>
      <c r="R190" s="356">
        <f>Q190/$Q$348</f>
        <v>0</v>
      </c>
      <c r="T190" s="339">
        <f t="shared" si="21"/>
        <v>92596</v>
      </c>
      <c r="U190" s="340">
        <f t="shared" si="22"/>
        <v>17628</v>
      </c>
      <c r="V190" s="356">
        <f>U190/$U$348</f>
        <v>6.7496734352697997E-3</v>
      </c>
      <c r="X190" s="362"/>
      <c r="Y190" s="364"/>
    </row>
    <row r="191" spans="1:25" hidden="1" outlineLevel="1">
      <c r="A191" s="323"/>
      <c r="B191" s="341" t="s">
        <v>405</v>
      </c>
      <c r="C191" s="331" t="s">
        <v>406</v>
      </c>
      <c r="D191" s="326" t="s">
        <v>407</v>
      </c>
      <c r="E191" s="327">
        <v>5252.2</v>
      </c>
      <c r="F191" s="327">
        <v>9</v>
      </c>
      <c r="G191" s="327">
        <f t="shared" ref="G191:G200" si="49">ROUND(E191*F191,0)</f>
        <v>47270</v>
      </c>
      <c r="H191" s="328">
        <f t="shared" ref="H191:H200" si="50">ROUND(G191/$H$8,0)</f>
        <v>8999</v>
      </c>
      <c r="I191" s="366"/>
      <c r="M191" s="326"/>
      <c r="N191" s="327"/>
      <c r="O191" s="327"/>
      <c r="P191" s="327">
        <f t="shared" ref="P191:P211" si="51">ROUND(N191*O191,0)</f>
        <v>0</v>
      </c>
      <c r="Q191" s="328">
        <f t="shared" ref="Q191:Q200" si="52">ROUND(P191/$Q$8,0)</f>
        <v>0</v>
      </c>
      <c r="R191" s="366"/>
      <c r="T191" s="326">
        <f t="shared" si="21"/>
        <v>47270</v>
      </c>
      <c r="U191" s="328">
        <f t="shared" si="22"/>
        <v>8999</v>
      </c>
      <c r="V191" s="366"/>
      <c r="X191" s="362"/>
      <c r="Y191" s="364"/>
    </row>
    <row r="192" spans="1:25" hidden="1" outlineLevel="1">
      <c r="A192" s="323"/>
      <c r="B192" s="342" t="s">
        <v>408</v>
      </c>
      <c r="C192" s="331" t="s">
        <v>409</v>
      </c>
      <c r="D192" s="326" t="s">
        <v>407</v>
      </c>
      <c r="E192" s="327">
        <v>4120.5</v>
      </c>
      <c r="F192" s="327">
        <v>11</v>
      </c>
      <c r="G192" s="327">
        <f t="shared" si="49"/>
        <v>45326</v>
      </c>
      <c r="H192" s="328">
        <f t="shared" si="50"/>
        <v>8629</v>
      </c>
      <c r="I192" s="355"/>
      <c r="M192" s="326"/>
      <c r="N192" s="327"/>
      <c r="O192" s="327"/>
      <c r="P192" s="327">
        <f t="shared" si="51"/>
        <v>0</v>
      </c>
      <c r="Q192" s="328">
        <f t="shared" si="52"/>
        <v>0</v>
      </c>
      <c r="R192" s="355"/>
      <c r="T192" s="326">
        <f t="shared" si="21"/>
        <v>45326</v>
      </c>
      <c r="U192" s="328">
        <f t="shared" si="22"/>
        <v>8629</v>
      </c>
      <c r="V192" s="355"/>
      <c r="X192" s="362"/>
      <c r="Y192" s="364"/>
    </row>
    <row r="193" spans="1:25" hidden="1" outlineLevel="1">
      <c r="A193" s="323"/>
      <c r="B193" s="342" t="s">
        <v>410</v>
      </c>
      <c r="C193" s="331" t="s">
        <v>149</v>
      </c>
      <c r="D193" s="326"/>
      <c r="E193" s="327"/>
      <c r="F193" s="327"/>
      <c r="G193" s="327">
        <f t="shared" si="49"/>
        <v>0</v>
      </c>
      <c r="H193" s="328">
        <f t="shared" si="50"/>
        <v>0</v>
      </c>
      <c r="I193" s="350"/>
      <c r="M193" s="326"/>
      <c r="N193" s="327"/>
      <c r="O193" s="327"/>
      <c r="P193" s="327">
        <f t="shared" si="51"/>
        <v>0</v>
      </c>
      <c r="Q193" s="328">
        <f t="shared" si="52"/>
        <v>0</v>
      </c>
      <c r="R193" s="350"/>
      <c r="T193" s="326">
        <f t="shared" si="21"/>
        <v>0</v>
      </c>
      <c r="U193" s="328">
        <f t="shared" si="22"/>
        <v>0</v>
      </c>
      <c r="V193" s="350"/>
      <c r="X193" s="362"/>
      <c r="Y193" s="364"/>
    </row>
    <row r="194" spans="1:25" hidden="1" outlineLevel="1">
      <c r="A194" s="323"/>
      <c r="B194" s="342" t="s">
        <v>411</v>
      </c>
      <c r="C194" s="325" t="s">
        <v>149</v>
      </c>
      <c r="D194" s="326"/>
      <c r="E194" s="327"/>
      <c r="F194" s="327"/>
      <c r="G194" s="327">
        <f t="shared" si="49"/>
        <v>0</v>
      </c>
      <c r="H194" s="328">
        <f t="shared" si="50"/>
        <v>0</v>
      </c>
      <c r="I194" s="350"/>
      <c r="M194" s="326"/>
      <c r="N194" s="327"/>
      <c r="O194" s="327"/>
      <c r="P194" s="327">
        <f t="shared" si="51"/>
        <v>0</v>
      </c>
      <c r="Q194" s="328">
        <f t="shared" si="52"/>
        <v>0</v>
      </c>
      <c r="R194" s="350"/>
      <c r="T194" s="326">
        <f t="shared" si="21"/>
        <v>0</v>
      </c>
      <c r="U194" s="328">
        <f t="shared" si="22"/>
        <v>0</v>
      </c>
      <c r="V194" s="350"/>
      <c r="X194" s="362"/>
      <c r="Y194" s="364"/>
    </row>
    <row r="195" spans="1:25" hidden="1" outlineLevel="1">
      <c r="A195" s="323"/>
      <c r="B195" s="342" t="s">
        <v>412</v>
      </c>
      <c r="C195" s="325" t="s">
        <v>149</v>
      </c>
      <c r="D195" s="326"/>
      <c r="E195" s="327"/>
      <c r="F195" s="327"/>
      <c r="G195" s="327">
        <f t="shared" si="49"/>
        <v>0</v>
      </c>
      <c r="H195" s="328">
        <f t="shared" si="50"/>
        <v>0</v>
      </c>
      <c r="I195" s="355"/>
      <c r="M195" s="326"/>
      <c r="N195" s="327"/>
      <c r="O195" s="327"/>
      <c r="P195" s="327">
        <f t="shared" si="51"/>
        <v>0</v>
      </c>
      <c r="Q195" s="328">
        <f t="shared" si="52"/>
        <v>0</v>
      </c>
      <c r="R195" s="355"/>
      <c r="T195" s="326">
        <f t="shared" si="21"/>
        <v>0</v>
      </c>
      <c r="U195" s="328">
        <f t="shared" si="22"/>
        <v>0</v>
      </c>
      <c r="V195" s="355"/>
      <c r="X195" s="362"/>
      <c r="Y195" s="364"/>
    </row>
    <row r="196" spans="1:25" hidden="1" outlineLevel="1">
      <c r="A196" s="323"/>
      <c r="B196" s="342" t="s">
        <v>413</v>
      </c>
      <c r="C196" s="325" t="s">
        <v>149</v>
      </c>
      <c r="D196" s="326"/>
      <c r="E196" s="327"/>
      <c r="F196" s="327"/>
      <c r="G196" s="327">
        <f t="shared" si="49"/>
        <v>0</v>
      </c>
      <c r="H196" s="328">
        <f t="shared" si="50"/>
        <v>0</v>
      </c>
      <c r="I196" s="350"/>
      <c r="M196" s="326"/>
      <c r="N196" s="327"/>
      <c r="O196" s="327"/>
      <c r="P196" s="327">
        <f t="shared" si="51"/>
        <v>0</v>
      </c>
      <c r="Q196" s="328">
        <f t="shared" si="52"/>
        <v>0</v>
      </c>
      <c r="R196" s="350"/>
      <c r="T196" s="326">
        <f t="shared" si="21"/>
        <v>0</v>
      </c>
      <c r="U196" s="328">
        <f t="shared" si="22"/>
        <v>0</v>
      </c>
      <c r="V196" s="350"/>
      <c r="X196" s="362"/>
      <c r="Y196" s="364"/>
    </row>
    <row r="197" spans="1:25" hidden="1" outlineLevel="1">
      <c r="A197" s="323"/>
      <c r="B197" s="342" t="s">
        <v>414</v>
      </c>
      <c r="C197" s="325" t="s">
        <v>149</v>
      </c>
      <c r="D197" s="326"/>
      <c r="E197" s="327"/>
      <c r="F197" s="327"/>
      <c r="G197" s="327">
        <f t="shared" si="49"/>
        <v>0</v>
      </c>
      <c r="H197" s="328">
        <f t="shared" si="50"/>
        <v>0</v>
      </c>
      <c r="I197" s="350"/>
      <c r="M197" s="326"/>
      <c r="N197" s="327"/>
      <c r="O197" s="327"/>
      <c r="P197" s="327">
        <f t="shared" si="51"/>
        <v>0</v>
      </c>
      <c r="Q197" s="328">
        <f t="shared" si="52"/>
        <v>0</v>
      </c>
      <c r="R197" s="350"/>
      <c r="T197" s="326">
        <f t="shared" si="21"/>
        <v>0</v>
      </c>
      <c r="U197" s="328">
        <f t="shared" si="22"/>
        <v>0</v>
      </c>
      <c r="V197" s="350"/>
      <c r="X197" s="362"/>
      <c r="Y197" s="364"/>
    </row>
    <row r="198" spans="1:25" hidden="1" outlineLevel="1">
      <c r="A198" s="323"/>
      <c r="B198" s="341" t="s">
        <v>415</v>
      </c>
      <c r="C198" s="325" t="s">
        <v>149</v>
      </c>
      <c r="D198" s="326"/>
      <c r="E198" s="327"/>
      <c r="F198" s="327"/>
      <c r="G198" s="327">
        <f t="shared" si="49"/>
        <v>0</v>
      </c>
      <c r="H198" s="328">
        <f t="shared" si="50"/>
        <v>0</v>
      </c>
      <c r="I198" s="366"/>
      <c r="M198" s="326"/>
      <c r="N198" s="327"/>
      <c r="O198" s="327"/>
      <c r="P198" s="327">
        <f t="shared" si="51"/>
        <v>0</v>
      </c>
      <c r="Q198" s="328">
        <f t="shared" si="52"/>
        <v>0</v>
      </c>
      <c r="R198" s="366"/>
      <c r="T198" s="326">
        <f t="shared" si="21"/>
        <v>0</v>
      </c>
      <c r="U198" s="328">
        <f t="shared" si="22"/>
        <v>0</v>
      </c>
      <c r="V198" s="366"/>
      <c r="X198" s="362"/>
      <c r="Y198" s="364"/>
    </row>
    <row r="199" spans="1:25" hidden="1" outlineLevel="1">
      <c r="A199" s="323"/>
      <c r="B199" s="342" t="s">
        <v>416</v>
      </c>
      <c r="C199" s="325" t="s">
        <v>149</v>
      </c>
      <c r="D199" s="326"/>
      <c r="E199" s="327"/>
      <c r="F199" s="327"/>
      <c r="G199" s="327">
        <f t="shared" si="49"/>
        <v>0</v>
      </c>
      <c r="H199" s="328">
        <f t="shared" si="50"/>
        <v>0</v>
      </c>
      <c r="I199" s="355"/>
      <c r="M199" s="326"/>
      <c r="N199" s="327"/>
      <c r="O199" s="327"/>
      <c r="P199" s="327">
        <f t="shared" si="51"/>
        <v>0</v>
      </c>
      <c r="Q199" s="328">
        <f t="shared" si="52"/>
        <v>0</v>
      </c>
      <c r="R199" s="355"/>
      <c r="T199" s="326">
        <f t="shared" si="21"/>
        <v>0</v>
      </c>
      <c r="U199" s="328">
        <f t="shared" si="22"/>
        <v>0</v>
      </c>
      <c r="V199" s="355"/>
      <c r="X199" s="362"/>
      <c r="Y199" s="364"/>
    </row>
    <row r="200" spans="1:25" hidden="1" outlineLevel="1">
      <c r="A200" s="323"/>
      <c r="B200" s="342" t="s">
        <v>417</v>
      </c>
      <c r="C200" s="325" t="s">
        <v>149</v>
      </c>
      <c r="D200" s="326"/>
      <c r="E200" s="327"/>
      <c r="F200" s="327"/>
      <c r="G200" s="327">
        <f t="shared" si="49"/>
        <v>0</v>
      </c>
      <c r="H200" s="328">
        <f t="shared" si="50"/>
        <v>0</v>
      </c>
      <c r="I200" s="350"/>
      <c r="M200" s="326"/>
      <c r="N200" s="327"/>
      <c r="O200" s="327"/>
      <c r="P200" s="327">
        <f t="shared" si="51"/>
        <v>0</v>
      </c>
      <c r="Q200" s="328">
        <f t="shared" si="52"/>
        <v>0</v>
      </c>
      <c r="R200" s="350"/>
      <c r="T200" s="326">
        <f t="shared" si="21"/>
        <v>0</v>
      </c>
      <c r="U200" s="328">
        <f t="shared" si="22"/>
        <v>0</v>
      </c>
      <c r="V200" s="350"/>
      <c r="X200" s="362"/>
      <c r="Y200" s="364"/>
    </row>
    <row r="201" spans="1:25" collapsed="1">
      <c r="A201" s="323"/>
      <c r="B201" s="338" t="s">
        <v>418</v>
      </c>
      <c r="C201" s="368" t="s">
        <v>419</v>
      </c>
      <c r="D201" s="339"/>
      <c r="E201" s="340"/>
      <c r="F201" s="367"/>
      <c r="G201" s="340">
        <f>SUM(G202:G211)</f>
        <v>63000</v>
      </c>
      <c r="H201" s="340">
        <f>SUM(H202:H211)</f>
        <v>11993</v>
      </c>
      <c r="I201" s="347">
        <f>H201/$H$348</f>
        <v>4.6221037845363003E-3</v>
      </c>
      <c r="J201" s="301">
        <f>D201-H201</f>
        <v>-11993</v>
      </c>
      <c r="K201" s="301">
        <f>E201-H201</f>
        <v>-11993</v>
      </c>
      <c r="M201" s="339"/>
      <c r="N201" s="340"/>
      <c r="O201" s="340"/>
      <c r="P201" s="340">
        <f>SUM(P202:P211)</f>
        <v>0</v>
      </c>
      <c r="Q201" s="340">
        <f>SUM(Q202:Q211)</f>
        <v>0</v>
      </c>
      <c r="R201" s="347">
        <f>Q201/$Q$348</f>
        <v>0</v>
      </c>
      <c r="T201" s="339">
        <f t="shared" si="21"/>
        <v>63000</v>
      </c>
      <c r="U201" s="340">
        <f t="shared" si="22"/>
        <v>11993</v>
      </c>
      <c r="V201" s="347">
        <f>U201/$U$348</f>
        <v>4.5920599903103397E-3</v>
      </c>
      <c r="X201" s="362"/>
      <c r="Y201" s="364"/>
    </row>
    <row r="202" spans="1:25" hidden="1" outlineLevel="1">
      <c r="A202" s="323"/>
      <c r="B202" s="342" t="s">
        <v>420</v>
      </c>
      <c r="C202" s="325" t="s">
        <v>421</v>
      </c>
      <c r="D202" s="326" t="s">
        <v>197</v>
      </c>
      <c r="E202" s="327">
        <v>6000</v>
      </c>
      <c r="F202" s="327">
        <v>10.5</v>
      </c>
      <c r="G202" s="327">
        <f t="shared" ref="G202:G214" si="53">ROUND(E202*F202,0)</f>
        <v>63000</v>
      </c>
      <c r="H202" s="328">
        <f t="shared" ref="H202:H211" si="54">ROUND(G202/$H$8,0)</f>
        <v>11993</v>
      </c>
      <c r="I202" s="350"/>
      <c r="M202" s="326"/>
      <c r="N202" s="327"/>
      <c r="O202" s="327"/>
      <c r="P202" s="327">
        <f t="shared" si="51"/>
        <v>0</v>
      </c>
      <c r="Q202" s="328">
        <f t="shared" ref="Q202:Q211" si="55">ROUND(P202/$Q$8,0)</f>
        <v>0</v>
      </c>
      <c r="R202" s="350"/>
      <c r="T202" s="326">
        <f t="shared" si="21"/>
        <v>63000</v>
      </c>
      <c r="U202" s="328">
        <f t="shared" si="22"/>
        <v>11993</v>
      </c>
      <c r="V202" s="350"/>
      <c r="X202" s="362"/>
      <c r="Y202" s="364"/>
    </row>
    <row r="203" spans="1:25" hidden="1" outlineLevel="1">
      <c r="A203" s="323"/>
      <c r="B203" s="342" t="s">
        <v>422</v>
      </c>
      <c r="C203" s="325" t="s">
        <v>149</v>
      </c>
      <c r="D203" s="326"/>
      <c r="E203" s="327"/>
      <c r="F203" s="327"/>
      <c r="G203" s="327">
        <f t="shared" si="53"/>
        <v>0</v>
      </c>
      <c r="H203" s="328">
        <f t="shared" si="54"/>
        <v>0</v>
      </c>
      <c r="I203" s="350"/>
      <c r="M203" s="326"/>
      <c r="N203" s="327"/>
      <c r="O203" s="327"/>
      <c r="P203" s="327">
        <f t="shared" si="51"/>
        <v>0</v>
      </c>
      <c r="Q203" s="328">
        <f t="shared" si="55"/>
        <v>0</v>
      </c>
      <c r="R203" s="350"/>
      <c r="T203" s="326">
        <f t="shared" si="21"/>
        <v>0</v>
      </c>
      <c r="U203" s="328">
        <f t="shared" si="22"/>
        <v>0</v>
      </c>
      <c r="V203" s="350"/>
      <c r="X203" s="362"/>
      <c r="Y203" s="364"/>
    </row>
    <row r="204" spans="1:25" hidden="1" outlineLevel="1">
      <c r="A204" s="323"/>
      <c r="B204" s="342" t="s">
        <v>423</v>
      </c>
      <c r="C204" s="325" t="s">
        <v>149</v>
      </c>
      <c r="D204" s="326"/>
      <c r="E204" s="327"/>
      <c r="F204" s="327"/>
      <c r="G204" s="327">
        <f t="shared" si="53"/>
        <v>0</v>
      </c>
      <c r="H204" s="328">
        <f t="shared" si="54"/>
        <v>0</v>
      </c>
      <c r="I204" s="350"/>
      <c r="M204" s="326"/>
      <c r="N204" s="327"/>
      <c r="O204" s="327"/>
      <c r="P204" s="327">
        <f t="shared" si="51"/>
        <v>0</v>
      </c>
      <c r="Q204" s="328">
        <f t="shared" si="55"/>
        <v>0</v>
      </c>
      <c r="R204" s="350"/>
      <c r="T204" s="326">
        <f t="shared" si="21"/>
        <v>0</v>
      </c>
      <c r="U204" s="328">
        <f t="shared" si="22"/>
        <v>0</v>
      </c>
      <c r="V204" s="350"/>
      <c r="X204" s="362"/>
      <c r="Y204" s="364"/>
    </row>
    <row r="205" spans="1:25" hidden="1" outlineLevel="1">
      <c r="A205" s="323"/>
      <c r="B205" s="342" t="s">
        <v>424</v>
      </c>
      <c r="C205" s="325" t="s">
        <v>149</v>
      </c>
      <c r="D205" s="326"/>
      <c r="E205" s="327"/>
      <c r="F205" s="327"/>
      <c r="G205" s="327">
        <f t="shared" si="53"/>
        <v>0</v>
      </c>
      <c r="H205" s="328">
        <f t="shared" si="54"/>
        <v>0</v>
      </c>
      <c r="I205" s="350"/>
      <c r="M205" s="326"/>
      <c r="N205" s="327"/>
      <c r="O205" s="327"/>
      <c r="P205" s="327">
        <f t="shared" si="51"/>
        <v>0</v>
      </c>
      <c r="Q205" s="328">
        <f t="shared" si="55"/>
        <v>0</v>
      </c>
      <c r="R205" s="350"/>
      <c r="T205" s="326">
        <f t="shared" si="21"/>
        <v>0</v>
      </c>
      <c r="U205" s="328">
        <f t="shared" si="22"/>
        <v>0</v>
      </c>
      <c r="V205" s="350"/>
      <c r="X205" s="362"/>
      <c r="Y205" s="364"/>
    </row>
    <row r="206" spans="1:25" hidden="1" outlineLevel="1">
      <c r="A206" s="323"/>
      <c r="B206" s="342" t="s">
        <v>425</v>
      </c>
      <c r="C206" s="325" t="s">
        <v>149</v>
      </c>
      <c r="D206" s="326"/>
      <c r="E206" s="327"/>
      <c r="F206" s="327"/>
      <c r="G206" s="327">
        <f t="shared" si="53"/>
        <v>0</v>
      </c>
      <c r="H206" s="328">
        <f t="shared" si="54"/>
        <v>0</v>
      </c>
      <c r="I206" s="350"/>
      <c r="M206" s="326"/>
      <c r="N206" s="327"/>
      <c r="O206" s="327"/>
      <c r="P206" s="327">
        <f t="shared" si="51"/>
        <v>0</v>
      </c>
      <c r="Q206" s="328">
        <f t="shared" si="55"/>
        <v>0</v>
      </c>
      <c r="R206" s="350"/>
      <c r="T206" s="326">
        <f t="shared" si="21"/>
        <v>0</v>
      </c>
      <c r="U206" s="328">
        <f t="shared" si="22"/>
        <v>0</v>
      </c>
      <c r="V206" s="350"/>
      <c r="X206" s="362"/>
      <c r="Y206" s="364"/>
    </row>
    <row r="207" spans="1:25" hidden="1" outlineLevel="1">
      <c r="A207" s="323"/>
      <c r="B207" s="342" t="s">
        <v>426</v>
      </c>
      <c r="C207" s="325" t="s">
        <v>149</v>
      </c>
      <c r="D207" s="326"/>
      <c r="E207" s="327"/>
      <c r="F207" s="327"/>
      <c r="G207" s="327">
        <f t="shared" si="53"/>
        <v>0</v>
      </c>
      <c r="H207" s="328">
        <f t="shared" si="54"/>
        <v>0</v>
      </c>
      <c r="I207" s="350"/>
      <c r="M207" s="326"/>
      <c r="N207" s="327"/>
      <c r="O207" s="327"/>
      <c r="P207" s="327">
        <f t="shared" si="51"/>
        <v>0</v>
      </c>
      <c r="Q207" s="328">
        <f t="shared" si="55"/>
        <v>0</v>
      </c>
      <c r="R207" s="350"/>
      <c r="T207" s="326">
        <f t="shared" si="21"/>
        <v>0</v>
      </c>
      <c r="U207" s="328">
        <f t="shared" si="22"/>
        <v>0</v>
      </c>
      <c r="V207" s="350"/>
      <c r="X207" s="362"/>
      <c r="Y207" s="364"/>
    </row>
    <row r="208" spans="1:25" hidden="1" outlineLevel="1">
      <c r="A208" s="323"/>
      <c r="B208" s="342" t="s">
        <v>427</v>
      </c>
      <c r="C208" s="325" t="s">
        <v>149</v>
      </c>
      <c r="D208" s="326"/>
      <c r="E208" s="327"/>
      <c r="F208" s="327"/>
      <c r="G208" s="327">
        <f t="shared" si="53"/>
        <v>0</v>
      </c>
      <c r="H208" s="328">
        <f t="shared" si="54"/>
        <v>0</v>
      </c>
      <c r="I208" s="350"/>
      <c r="M208" s="326"/>
      <c r="N208" s="327"/>
      <c r="O208" s="327"/>
      <c r="P208" s="327">
        <f t="shared" si="51"/>
        <v>0</v>
      </c>
      <c r="Q208" s="328">
        <f t="shared" si="55"/>
        <v>0</v>
      </c>
      <c r="R208" s="350"/>
      <c r="T208" s="326">
        <f t="shared" si="21"/>
        <v>0</v>
      </c>
      <c r="U208" s="328">
        <f t="shared" si="22"/>
        <v>0</v>
      </c>
      <c r="V208" s="350"/>
      <c r="X208" s="362"/>
      <c r="Y208" s="364"/>
    </row>
    <row r="209" spans="1:25" hidden="1" outlineLevel="1">
      <c r="A209" s="323"/>
      <c r="B209" s="342" t="s">
        <v>428</v>
      </c>
      <c r="C209" s="325" t="s">
        <v>149</v>
      </c>
      <c r="D209" s="326"/>
      <c r="E209" s="327"/>
      <c r="F209" s="327"/>
      <c r="G209" s="327">
        <f t="shared" si="53"/>
        <v>0</v>
      </c>
      <c r="H209" s="328">
        <f t="shared" si="54"/>
        <v>0</v>
      </c>
      <c r="I209" s="350"/>
      <c r="M209" s="326"/>
      <c r="N209" s="327"/>
      <c r="O209" s="327"/>
      <c r="P209" s="327">
        <f t="shared" si="51"/>
        <v>0</v>
      </c>
      <c r="Q209" s="328">
        <f t="shared" si="55"/>
        <v>0</v>
      </c>
      <c r="R209" s="350"/>
      <c r="T209" s="326">
        <f t="shared" si="21"/>
        <v>0</v>
      </c>
      <c r="U209" s="328">
        <f t="shared" si="22"/>
        <v>0</v>
      </c>
      <c r="V209" s="350"/>
      <c r="X209" s="362"/>
      <c r="Y209" s="364"/>
    </row>
    <row r="210" spans="1:25" hidden="1" outlineLevel="1">
      <c r="A210" s="323"/>
      <c r="B210" s="342" t="s">
        <v>429</v>
      </c>
      <c r="C210" s="325" t="s">
        <v>149</v>
      </c>
      <c r="D210" s="326"/>
      <c r="E210" s="327"/>
      <c r="F210" s="327"/>
      <c r="G210" s="327">
        <f t="shared" si="53"/>
        <v>0</v>
      </c>
      <c r="H210" s="328">
        <f t="shared" si="54"/>
        <v>0</v>
      </c>
      <c r="I210" s="350"/>
      <c r="M210" s="326"/>
      <c r="N210" s="327"/>
      <c r="O210" s="327"/>
      <c r="P210" s="327">
        <f t="shared" si="51"/>
        <v>0</v>
      </c>
      <c r="Q210" s="328">
        <f t="shared" si="55"/>
        <v>0</v>
      </c>
      <c r="R210" s="350"/>
      <c r="T210" s="326">
        <f t="shared" si="21"/>
        <v>0</v>
      </c>
      <c r="U210" s="328">
        <f t="shared" si="22"/>
        <v>0</v>
      </c>
      <c r="V210" s="350"/>
      <c r="X210" s="362"/>
      <c r="Y210" s="364"/>
    </row>
    <row r="211" spans="1:25" hidden="1" outlineLevel="1">
      <c r="A211" s="323"/>
      <c r="B211" s="342" t="s">
        <v>430</v>
      </c>
      <c r="C211" s="325" t="s">
        <v>149</v>
      </c>
      <c r="D211" s="326"/>
      <c r="E211" s="327"/>
      <c r="F211" s="327"/>
      <c r="G211" s="327">
        <f t="shared" si="53"/>
        <v>0</v>
      </c>
      <c r="H211" s="328">
        <f t="shared" si="54"/>
        <v>0</v>
      </c>
      <c r="I211" s="350"/>
      <c r="M211" s="326"/>
      <c r="N211" s="327"/>
      <c r="O211" s="327"/>
      <c r="P211" s="327">
        <f t="shared" si="51"/>
        <v>0</v>
      </c>
      <c r="Q211" s="328">
        <f t="shared" si="55"/>
        <v>0</v>
      </c>
      <c r="R211" s="350"/>
      <c r="T211" s="326">
        <f t="shared" si="21"/>
        <v>0</v>
      </c>
      <c r="U211" s="328">
        <f t="shared" si="22"/>
        <v>0</v>
      </c>
      <c r="V211" s="350"/>
      <c r="X211" s="362"/>
      <c r="Y211" s="364"/>
    </row>
    <row r="212" spans="1:25" collapsed="1">
      <c r="A212" s="323"/>
      <c r="B212" s="338" t="s">
        <v>431</v>
      </c>
      <c r="C212" s="368" t="s">
        <v>432</v>
      </c>
      <c r="D212" s="339"/>
      <c r="E212" s="340"/>
      <c r="F212" s="367"/>
      <c r="G212" s="340">
        <f>SUM(G213:G222)</f>
        <v>30000</v>
      </c>
      <c r="H212" s="340">
        <f>SUM(H213:H222)</f>
        <v>5711</v>
      </c>
      <c r="I212" s="354">
        <f>H212/$H$348</f>
        <v>2.2010201545473898E-3</v>
      </c>
      <c r="J212" s="301">
        <f>D212-H212</f>
        <v>-5711</v>
      </c>
      <c r="K212" s="301">
        <f>E212-H212</f>
        <v>-5711</v>
      </c>
      <c r="M212" s="339"/>
      <c r="N212" s="340"/>
      <c r="O212" s="340"/>
      <c r="P212" s="340">
        <f>SUM(P213:P222)</f>
        <v>0</v>
      </c>
      <c r="Q212" s="340">
        <f>SUM(Q213:Q222)</f>
        <v>0</v>
      </c>
      <c r="R212" s="354">
        <f>Q212/$Q$348</f>
        <v>0</v>
      </c>
      <c r="T212" s="339">
        <f t="shared" si="21"/>
        <v>30000</v>
      </c>
      <c r="U212" s="340">
        <f t="shared" si="22"/>
        <v>5711</v>
      </c>
      <c r="V212" s="354">
        <f>U212/$U$348</f>
        <v>2.1867134665773699E-3</v>
      </c>
      <c r="X212" s="362"/>
      <c r="Y212" s="364"/>
    </row>
    <row r="213" spans="1:25" hidden="1" outlineLevel="1">
      <c r="A213" s="323"/>
      <c r="B213" s="342" t="s">
        <v>433</v>
      </c>
      <c r="C213" s="325" t="s">
        <v>434</v>
      </c>
      <c r="D213" s="326" t="s">
        <v>435</v>
      </c>
      <c r="E213" s="327">
        <v>60</v>
      </c>
      <c r="F213" s="327">
        <v>500</v>
      </c>
      <c r="G213" s="327">
        <f t="shared" si="53"/>
        <v>30000</v>
      </c>
      <c r="H213" s="328">
        <f t="shared" ref="H213:H222" si="56">ROUND(G213/$H$8,0)</f>
        <v>5711</v>
      </c>
      <c r="I213" s="350"/>
      <c r="M213" s="326"/>
      <c r="N213" s="327"/>
      <c r="O213" s="327"/>
      <c r="P213" s="327">
        <f t="shared" ref="P213:P222" si="57">ROUND(N213*O213,0)</f>
        <v>0</v>
      </c>
      <c r="Q213" s="328">
        <f t="shared" ref="Q213:Q222" si="58">ROUND(P213/$Q$8,0)</f>
        <v>0</v>
      </c>
      <c r="R213" s="350"/>
      <c r="T213" s="326">
        <f t="shared" si="21"/>
        <v>30000</v>
      </c>
      <c r="U213" s="328">
        <f t="shared" si="22"/>
        <v>5711</v>
      </c>
      <c r="V213" s="350"/>
      <c r="X213" s="362"/>
      <c r="Y213" s="364"/>
    </row>
    <row r="214" spans="1:25" hidden="1" outlineLevel="1">
      <c r="A214" s="323"/>
      <c r="B214" s="342" t="s">
        <v>436</v>
      </c>
      <c r="C214" s="325" t="s">
        <v>437</v>
      </c>
      <c r="D214" s="326"/>
      <c r="E214" s="327"/>
      <c r="F214" s="327"/>
      <c r="G214" s="327">
        <f t="shared" si="53"/>
        <v>0</v>
      </c>
      <c r="H214" s="328">
        <f t="shared" si="56"/>
        <v>0</v>
      </c>
      <c r="I214" s="350"/>
      <c r="M214" s="326"/>
      <c r="N214" s="327"/>
      <c r="O214" s="327"/>
      <c r="P214" s="327">
        <f t="shared" si="57"/>
        <v>0</v>
      </c>
      <c r="Q214" s="328">
        <f t="shared" si="58"/>
        <v>0</v>
      </c>
      <c r="R214" s="350"/>
      <c r="T214" s="326">
        <f t="shared" si="21"/>
        <v>0</v>
      </c>
      <c r="U214" s="328">
        <f t="shared" si="22"/>
        <v>0</v>
      </c>
      <c r="V214" s="350"/>
      <c r="X214" s="362"/>
      <c r="Y214" s="364"/>
    </row>
    <row r="215" spans="1:25" hidden="1" outlineLevel="1">
      <c r="A215" s="323"/>
      <c r="B215" s="342" t="s">
        <v>438</v>
      </c>
      <c r="C215" s="325" t="s">
        <v>439</v>
      </c>
      <c r="D215" s="326"/>
      <c r="E215" s="327"/>
      <c r="F215" s="327"/>
      <c r="G215" s="327">
        <f t="shared" ref="G215:G224" si="59">ROUND(E215*F215,0)</f>
        <v>0</v>
      </c>
      <c r="H215" s="328">
        <f t="shared" si="56"/>
        <v>0</v>
      </c>
      <c r="I215" s="350"/>
      <c r="M215" s="326"/>
      <c r="N215" s="327"/>
      <c r="O215" s="327"/>
      <c r="P215" s="327">
        <f t="shared" si="57"/>
        <v>0</v>
      </c>
      <c r="Q215" s="328">
        <f t="shared" si="58"/>
        <v>0</v>
      </c>
      <c r="R215" s="350"/>
      <c r="T215" s="326">
        <f t="shared" si="21"/>
        <v>0</v>
      </c>
      <c r="U215" s="328">
        <f t="shared" si="22"/>
        <v>0</v>
      </c>
      <c r="V215" s="350"/>
      <c r="X215" s="362"/>
      <c r="Y215" s="364"/>
    </row>
    <row r="216" spans="1:25" hidden="1" outlineLevel="1">
      <c r="A216" s="323"/>
      <c r="B216" s="342" t="s">
        <v>440</v>
      </c>
      <c r="C216" s="325" t="s">
        <v>149</v>
      </c>
      <c r="D216" s="326"/>
      <c r="E216" s="327"/>
      <c r="F216" s="327"/>
      <c r="G216" s="327">
        <f t="shared" si="59"/>
        <v>0</v>
      </c>
      <c r="H216" s="328">
        <f t="shared" si="56"/>
        <v>0</v>
      </c>
      <c r="I216" s="350"/>
      <c r="M216" s="326"/>
      <c r="N216" s="327"/>
      <c r="O216" s="327"/>
      <c r="P216" s="327">
        <f t="shared" si="57"/>
        <v>0</v>
      </c>
      <c r="Q216" s="328">
        <f t="shared" si="58"/>
        <v>0</v>
      </c>
      <c r="R216" s="350"/>
      <c r="T216" s="326">
        <f t="shared" si="21"/>
        <v>0</v>
      </c>
      <c r="U216" s="328">
        <f t="shared" si="22"/>
        <v>0</v>
      </c>
      <c r="V216" s="350"/>
      <c r="X216" s="362"/>
      <c r="Y216" s="364"/>
    </row>
    <row r="217" spans="1:25" hidden="1" outlineLevel="1">
      <c r="A217" s="323"/>
      <c r="B217" s="342" t="s">
        <v>441</v>
      </c>
      <c r="C217" s="325" t="s">
        <v>149</v>
      </c>
      <c r="D217" s="326"/>
      <c r="E217" s="327"/>
      <c r="F217" s="327"/>
      <c r="G217" s="327">
        <f t="shared" si="59"/>
        <v>0</v>
      </c>
      <c r="H217" s="328">
        <f t="shared" si="56"/>
        <v>0</v>
      </c>
      <c r="I217" s="350"/>
      <c r="M217" s="326"/>
      <c r="N217" s="327"/>
      <c r="O217" s="327"/>
      <c r="P217" s="327">
        <f t="shared" si="57"/>
        <v>0</v>
      </c>
      <c r="Q217" s="328">
        <f t="shared" si="58"/>
        <v>0</v>
      </c>
      <c r="R217" s="350"/>
      <c r="T217" s="326">
        <f t="shared" si="21"/>
        <v>0</v>
      </c>
      <c r="U217" s="328">
        <f t="shared" si="22"/>
        <v>0</v>
      </c>
      <c r="V217" s="350"/>
      <c r="X217" s="362"/>
      <c r="Y217" s="364"/>
    </row>
    <row r="218" spans="1:25" hidden="1" outlineLevel="1">
      <c r="A218" s="323"/>
      <c r="B218" s="342" t="s">
        <v>442</v>
      </c>
      <c r="C218" s="325" t="s">
        <v>149</v>
      </c>
      <c r="D218" s="326"/>
      <c r="E218" s="327"/>
      <c r="F218" s="327"/>
      <c r="G218" s="327">
        <f t="shared" si="59"/>
        <v>0</v>
      </c>
      <c r="H218" s="328">
        <f t="shared" si="56"/>
        <v>0</v>
      </c>
      <c r="I218" s="350"/>
      <c r="M218" s="326"/>
      <c r="N218" s="327"/>
      <c r="O218" s="327"/>
      <c r="P218" s="327">
        <f t="shared" si="57"/>
        <v>0</v>
      </c>
      <c r="Q218" s="328">
        <f t="shared" si="58"/>
        <v>0</v>
      </c>
      <c r="R218" s="350"/>
      <c r="T218" s="326">
        <f t="shared" si="21"/>
        <v>0</v>
      </c>
      <c r="U218" s="328">
        <f t="shared" si="22"/>
        <v>0</v>
      </c>
      <c r="V218" s="350"/>
      <c r="X218" s="362"/>
      <c r="Y218" s="364"/>
    </row>
    <row r="219" spans="1:25" hidden="1" outlineLevel="1">
      <c r="A219" s="323"/>
      <c r="B219" s="342" t="s">
        <v>443</v>
      </c>
      <c r="C219" s="325" t="s">
        <v>149</v>
      </c>
      <c r="D219" s="326"/>
      <c r="E219" s="327"/>
      <c r="F219" s="327"/>
      <c r="G219" s="327">
        <f t="shared" si="59"/>
        <v>0</v>
      </c>
      <c r="H219" s="328">
        <f t="shared" si="56"/>
        <v>0</v>
      </c>
      <c r="I219" s="350"/>
      <c r="M219" s="326"/>
      <c r="N219" s="327"/>
      <c r="O219" s="327"/>
      <c r="P219" s="327">
        <f t="shared" si="57"/>
        <v>0</v>
      </c>
      <c r="Q219" s="328">
        <f t="shared" si="58"/>
        <v>0</v>
      </c>
      <c r="R219" s="350"/>
      <c r="T219" s="326">
        <f t="shared" si="21"/>
        <v>0</v>
      </c>
      <c r="U219" s="328">
        <f t="shared" si="22"/>
        <v>0</v>
      </c>
      <c r="V219" s="350"/>
      <c r="X219" s="362"/>
      <c r="Y219" s="364"/>
    </row>
    <row r="220" spans="1:25" hidden="1" outlineLevel="1">
      <c r="A220" s="323"/>
      <c r="B220" s="342" t="s">
        <v>444</v>
      </c>
      <c r="C220" s="325" t="s">
        <v>149</v>
      </c>
      <c r="D220" s="326"/>
      <c r="E220" s="327"/>
      <c r="F220" s="327"/>
      <c r="G220" s="327">
        <f t="shared" si="59"/>
        <v>0</v>
      </c>
      <c r="H220" s="328">
        <f t="shared" si="56"/>
        <v>0</v>
      </c>
      <c r="I220" s="350"/>
      <c r="M220" s="326"/>
      <c r="N220" s="327"/>
      <c r="O220" s="327"/>
      <c r="P220" s="327">
        <f t="shared" si="57"/>
        <v>0</v>
      </c>
      <c r="Q220" s="328">
        <f t="shared" si="58"/>
        <v>0</v>
      </c>
      <c r="R220" s="350"/>
      <c r="T220" s="326">
        <f t="shared" si="21"/>
        <v>0</v>
      </c>
      <c r="U220" s="328">
        <f t="shared" si="22"/>
        <v>0</v>
      </c>
      <c r="V220" s="350"/>
      <c r="X220" s="362"/>
      <c r="Y220" s="364"/>
    </row>
    <row r="221" spans="1:25" hidden="1" outlineLevel="1">
      <c r="A221" s="323"/>
      <c r="B221" s="342" t="s">
        <v>445</v>
      </c>
      <c r="C221" s="325" t="s">
        <v>149</v>
      </c>
      <c r="D221" s="326"/>
      <c r="E221" s="327"/>
      <c r="F221" s="327"/>
      <c r="G221" s="327">
        <f t="shared" si="59"/>
        <v>0</v>
      </c>
      <c r="H221" s="328">
        <f t="shared" si="56"/>
        <v>0</v>
      </c>
      <c r="I221" s="350"/>
      <c r="M221" s="326"/>
      <c r="N221" s="327"/>
      <c r="O221" s="327"/>
      <c r="P221" s="327">
        <f t="shared" si="57"/>
        <v>0</v>
      </c>
      <c r="Q221" s="328">
        <f t="shared" si="58"/>
        <v>0</v>
      </c>
      <c r="R221" s="350"/>
      <c r="T221" s="326">
        <f t="shared" si="21"/>
        <v>0</v>
      </c>
      <c r="U221" s="328">
        <f t="shared" si="22"/>
        <v>0</v>
      </c>
      <c r="V221" s="350"/>
      <c r="X221" s="362"/>
      <c r="Y221" s="364"/>
    </row>
    <row r="222" spans="1:25" hidden="1" outlineLevel="1">
      <c r="A222" s="323"/>
      <c r="B222" s="342" t="s">
        <v>446</v>
      </c>
      <c r="C222" s="325" t="s">
        <v>149</v>
      </c>
      <c r="D222" s="326"/>
      <c r="E222" s="327"/>
      <c r="F222" s="327"/>
      <c r="G222" s="327">
        <f t="shared" si="59"/>
        <v>0</v>
      </c>
      <c r="H222" s="328">
        <f t="shared" si="56"/>
        <v>0</v>
      </c>
      <c r="I222" s="350"/>
      <c r="M222" s="326"/>
      <c r="N222" s="327"/>
      <c r="O222" s="327"/>
      <c r="P222" s="327">
        <f t="shared" si="57"/>
        <v>0</v>
      </c>
      <c r="Q222" s="328">
        <f t="shared" si="58"/>
        <v>0</v>
      </c>
      <c r="R222" s="350"/>
      <c r="T222" s="326">
        <f t="shared" si="21"/>
        <v>0</v>
      </c>
      <c r="U222" s="328">
        <f t="shared" si="22"/>
        <v>0</v>
      </c>
      <c r="V222" s="350"/>
      <c r="X222" s="362"/>
      <c r="Y222" s="364"/>
    </row>
    <row r="223" spans="1:25" ht="25.5" collapsed="1">
      <c r="A223" s="323"/>
      <c r="B223" s="338" t="s">
        <v>447</v>
      </c>
      <c r="C223" s="368" t="s">
        <v>448</v>
      </c>
      <c r="D223" s="339"/>
      <c r="E223" s="340"/>
      <c r="F223" s="367"/>
      <c r="G223" s="340">
        <f>SUM(G224:G233)</f>
        <v>0</v>
      </c>
      <c r="H223" s="340">
        <f>SUM(H224:H233)</f>
        <v>0</v>
      </c>
      <c r="I223" s="347">
        <f>H223/$H$348</f>
        <v>0</v>
      </c>
      <c r="J223" s="301">
        <f>D223-H223</f>
        <v>0</v>
      </c>
      <c r="K223" s="301">
        <f>E223-H223</f>
        <v>0</v>
      </c>
      <c r="M223" s="339"/>
      <c r="N223" s="340"/>
      <c r="O223" s="340"/>
      <c r="P223" s="340">
        <f>SUM(P224:P233)</f>
        <v>0</v>
      </c>
      <c r="Q223" s="340">
        <f>SUM(Q224:Q233)</f>
        <v>0</v>
      </c>
      <c r="R223" s="347">
        <f>Q223/$Q$348</f>
        <v>0</v>
      </c>
      <c r="T223" s="339">
        <f t="shared" ref="T223:T244" si="60">G223+P223</f>
        <v>0</v>
      </c>
      <c r="U223" s="340">
        <f t="shared" ref="U223:U244" si="61">H223+Q223</f>
        <v>0</v>
      </c>
      <c r="V223" s="347">
        <f>U223/$U$348</f>
        <v>0</v>
      </c>
      <c r="X223" s="362"/>
      <c r="Y223" s="364"/>
    </row>
    <row r="224" spans="1:25" hidden="1" outlineLevel="1">
      <c r="A224" s="323"/>
      <c r="B224" s="342" t="s">
        <v>449</v>
      </c>
      <c r="C224" s="325" t="s">
        <v>450</v>
      </c>
      <c r="D224" s="326"/>
      <c r="E224" s="327">
        <v>0</v>
      </c>
      <c r="F224" s="327">
        <v>0</v>
      </c>
      <c r="G224" s="327">
        <f t="shared" si="59"/>
        <v>0</v>
      </c>
      <c r="H224" s="328">
        <f t="shared" ref="H224:H233" si="62">ROUND(G224/$H$8,0)</f>
        <v>0</v>
      </c>
      <c r="I224" s="350"/>
      <c r="M224" s="326"/>
      <c r="N224" s="327"/>
      <c r="O224" s="327"/>
      <c r="P224" s="327">
        <f t="shared" ref="P224:P233" si="63">ROUND(N224*O224,0)</f>
        <v>0</v>
      </c>
      <c r="Q224" s="328">
        <f t="shared" ref="Q224:Q233" si="64">ROUND(P224/$Q$8,0)</f>
        <v>0</v>
      </c>
      <c r="R224" s="350"/>
      <c r="T224" s="326">
        <f t="shared" si="60"/>
        <v>0</v>
      </c>
      <c r="U224" s="328">
        <f t="shared" si="61"/>
        <v>0</v>
      </c>
      <c r="V224" s="350"/>
      <c r="X224" s="362"/>
      <c r="Y224" s="364"/>
    </row>
    <row r="225" spans="1:25" hidden="1" outlineLevel="1">
      <c r="A225" s="323"/>
      <c r="B225" s="342" t="s">
        <v>451</v>
      </c>
      <c r="C225" s="325" t="s">
        <v>452</v>
      </c>
      <c r="D225" s="326"/>
      <c r="E225" s="327">
        <v>0</v>
      </c>
      <c r="F225" s="327">
        <v>0</v>
      </c>
      <c r="G225" s="327">
        <f t="shared" ref="G225:G233" si="65">ROUND(E225*F225,0)</f>
        <v>0</v>
      </c>
      <c r="H225" s="328">
        <f t="shared" si="62"/>
        <v>0</v>
      </c>
      <c r="I225" s="350"/>
      <c r="M225" s="326"/>
      <c r="N225" s="327"/>
      <c r="O225" s="327"/>
      <c r="P225" s="327">
        <f t="shared" si="63"/>
        <v>0</v>
      </c>
      <c r="Q225" s="328">
        <f t="shared" si="64"/>
        <v>0</v>
      </c>
      <c r="R225" s="350"/>
      <c r="T225" s="326">
        <f t="shared" si="60"/>
        <v>0</v>
      </c>
      <c r="U225" s="328">
        <f t="shared" si="61"/>
        <v>0</v>
      </c>
      <c r="V225" s="350"/>
      <c r="X225" s="362"/>
      <c r="Y225" s="364"/>
    </row>
    <row r="226" spans="1:25" hidden="1" outlineLevel="1">
      <c r="A226" s="323"/>
      <c r="B226" s="342" t="s">
        <v>453</v>
      </c>
      <c r="C226" s="325" t="s">
        <v>454</v>
      </c>
      <c r="D226" s="326"/>
      <c r="E226" s="327">
        <v>0</v>
      </c>
      <c r="F226" s="327">
        <v>0</v>
      </c>
      <c r="G226" s="327">
        <f t="shared" si="65"/>
        <v>0</v>
      </c>
      <c r="H226" s="328">
        <f t="shared" si="62"/>
        <v>0</v>
      </c>
      <c r="I226" s="350"/>
      <c r="M226" s="326"/>
      <c r="N226" s="327"/>
      <c r="O226" s="327"/>
      <c r="P226" s="327">
        <f t="shared" si="63"/>
        <v>0</v>
      </c>
      <c r="Q226" s="328">
        <f t="shared" si="64"/>
        <v>0</v>
      </c>
      <c r="R226" s="350"/>
      <c r="T226" s="326">
        <f t="shared" si="60"/>
        <v>0</v>
      </c>
      <c r="U226" s="328">
        <f t="shared" si="61"/>
        <v>0</v>
      </c>
      <c r="V226" s="350"/>
      <c r="X226" s="362"/>
      <c r="Y226" s="364"/>
    </row>
    <row r="227" spans="1:25" hidden="1" outlineLevel="1">
      <c r="A227" s="323"/>
      <c r="B227" s="342" t="s">
        <v>455</v>
      </c>
      <c r="C227" s="325" t="s">
        <v>149</v>
      </c>
      <c r="D227" s="326"/>
      <c r="E227" s="327"/>
      <c r="F227" s="327"/>
      <c r="G227" s="327">
        <f t="shared" si="65"/>
        <v>0</v>
      </c>
      <c r="H227" s="328">
        <f t="shared" si="62"/>
        <v>0</v>
      </c>
      <c r="I227" s="350"/>
      <c r="M227" s="326"/>
      <c r="N227" s="327"/>
      <c r="O227" s="327"/>
      <c r="P227" s="327">
        <f t="shared" si="63"/>
        <v>0</v>
      </c>
      <c r="Q227" s="328">
        <f t="shared" si="64"/>
        <v>0</v>
      </c>
      <c r="R227" s="350"/>
      <c r="T227" s="326">
        <f t="shared" si="60"/>
        <v>0</v>
      </c>
      <c r="U227" s="328">
        <f t="shared" si="61"/>
        <v>0</v>
      </c>
      <c r="V227" s="350"/>
      <c r="X227" s="362"/>
      <c r="Y227" s="364"/>
    </row>
    <row r="228" spans="1:25" hidden="1" outlineLevel="1">
      <c r="A228" s="323"/>
      <c r="B228" s="342" t="s">
        <v>456</v>
      </c>
      <c r="C228" s="325" t="s">
        <v>149</v>
      </c>
      <c r="D228" s="326"/>
      <c r="E228" s="327"/>
      <c r="F228" s="327"/>
      <c r="G228" s="327">
        <f t="shared" si="65"/>
        <v>0</v>
      </c>
      <c r="H228" s="328">
        <f t="shared" si="62"/>
        <v>0</v>
      </c>
      <c r="I228" s="350"/>
      <c r="M228" s="326"/>
      <c r="N228" s="327"/>
      <c r="O228" s="327"/>
      <c r="P228" s="327">
        <f t="shared" si="63"/>
        <v>0</v>
      </c>
      <c r="Q228" s="328">
        <f t="shared" si="64"/>
        <v>0</v>
      </c>
      <c r="R228" s="350"/>
      <c r="T228" s="326">
        <f t="shared" si="60"/>
        <v>0</v>
      </c>
      <c r="U228" s="328">
        <f t="shared" si="61"/>
        <v>0</v>
      </c>
      <c r="V228" s="350"/>
      <c r="X228" s="362"/>
      <c r="Y228" s="364"/>
    </row>
    <row r="229" spans="1:25" hidden="1" outlineLevel="1">
      <c r="A229" s="323"/>
      <c r="B229" s="342" t="s">
        <v>457</v>
      </c>
      <c r="C229" s="325" t="s">
        <v>149</v>
      </c>
      <c r="D229" s="326"/>
      <c r="E229" s="327"/>
      <c r="F229" s="327"/>
      <c r="G229" s="327">
        <f t="shared" si="65"/>
        <v>0</v>
      </c>
      <c r="H229" s="328">
        <f t="shared" si="62"/>
        <v>0</v>
      </c>
      <c r="I229" s="350"/>
      <c r="M229" s="326"/>
      <c r="N229" s="327"/>
      <c r="O229" s="327"/>
      <c r="P229" s="327">
        <f t="shared" si="63"/>
        <v>0</v>
      </c>
      <c r="Q229" s="328">
        <f t="shared" si="64"/>
        <v>0</v>
      </c>
      <c r="R229" s="350"/>
      <c r="T229" s="326">
        <f t="shared" si="60"/>
        <v>0</v>
      </c>
      <c r="U229" s="328">
        <f t="shared" si="61"/>
        <v>0</v>
      </c>
      <c r="V229" s="350"/>
      <c r="X229" s="362"/>
      <c r="Y229" s="364"/>
    </row>
    <row r="230" spans="1:25" hidden="1" outlineLevel="1">
      <c r="A230" s="323"/>
      <c r="B230" s="342" t="s">
        <v>458</v>
      </c>
      <c r="C230" s="325" t="s">
        <v>149</v>
      </c>
      <c r="D230" s="326"/>
      <c r="E230" s="327"/>
      <c r="F230" s="327"/>
      <c r="G230" s="327">
        <f t="shared" si="65"/>
        <v>0</v>
      </c>
      <c r="H230" s="328">
        <f t="shared" si="62"/>
        <v>0</v>
      </c>
      <c r="I230" s="350"/>
      <c r="M230" s="326"/>
      <c r="N230" s="327"/>
      <c r="O230" s="327"/>
      <c r="P230" s="327">
        <f t="shared" si="63"/>
        <v>0</v>
      </c>
      <c r="Q230" s="328">
        <f t="shared" si="64"/>
        <v>0</v>
      </c>
      <c r="R230" s="350"/>
      <c r="T230" s="326">
        <f t="shared" si="60"/>
        <v>0</v>
      </c>
      <c r="U230" s="328">
        <f t="shared" si="61"/>
        <v>0</v>
      </c>
      <c r="V230" s="350"/>
      <c r="X230" s="362"/>
      <c r="Y230" s="364"/>
    </row>
    <row r="231" spans="1:25" hidden="1" outlineLevel="1">
      <c r="A231" s="323"/>
      <c r="B231" s="342" t="s">
        <v>459</v>
      </c>
      <c r="C231" s="325" t="s">
        <v>149</v>
      </c>
      <c r="D231" s="326"/>
      <c r="E231" s="327"/>
      <c r="F231" s="327"/>
      <c r="G231" s="327">
        <f t="shared" si="65"/>
        <v>0</v>
      </c>
      <c r="H231" s="328">
        <f t="shared" si="62"/>
        <v>0</v>
      </c>
      <c r="I231" s="350"/>
      <c r="M231" s="326"/>
      <c r="N231" s="327"/>
      <c r="O231" s="327"/>
      <c r="P231" s="327">
        <f t="shared" si="63"/>
        <v>0</v>
      </c>
      <c r="Q231" s="328">
        <f t="shared" si="64"/>
        <v>0</v>
      </c>
      <c r="R231" s="350"/>
      <c r="T231" s="326">
        <f t="shared" si="60"/>
        <v>0</v>
      </c>
      <c r="U231" s="328">
        <f t="shared" si="61"/>
        <v>0</v>
      </c>
      <c r="V231" s="350"/>
      <c r="X231" s="362"/>
      <c r="Y231" s="364"/>
    </row>
    <row r="232" spans="1:25" hidden="1" outlineLevel="1">
      <c r="A232" s="323"/>
      <c r="B232" s="342" t="s">
        <v>460</v>
      </c>
      <c r="C232" s="325" t="s">
        <v>149</v>
      </c>
      <c r="D232" s="326"/>
      <c r="E232" s="327"/>
      <c r="F232" s="327"/>
      <c r="G232" s="327">
        <f t="shared" si="65"/>
        <v>0</v>
      </c>
      <c r="H232" s="328">
        <f t="shared" si="62"/>
        <v>0</v>
      </c>
      <c r="I232" s="350"/>
      <c r="M232" s="326"/>
      <c r="N232" s="327"/>
      <c r="O232" s="327"/>
      <c r="P232" s="327">
        <f t="shared" si="63"/>
        <v>0</v>
      </c>
      <c r="Q232" s="328">
        <f t="shared" si="64"/>
        <v>0</v>
      </c>
      <c r="R232" s="350"/>
      <c r="T232" s="326">
        <f t="shared" si="60"/>
        <v>0</v>
      </c>
      <c r="U232" s="328">
        <f t="shared" si="61"/>
        <v>0</v>
      </c>
      <c r="V232" s="350"/>
      <c r="X232" s="362"/>
      <c r="Y232" s="364"/>
    </row>
    <row r="233" spans="1:25" hidden="1" outlineLevel="1">
      <c r="A233" s="323"/>
      <c r="B233" s="342" t="s">
        <v>461</v>
      </c>
      <c r="C233" s="325" t="s">
        <v>149</v>
      </c>
      <c r="D233" s="326"/>
      <c r="E233" s="327"/>
      <c r="F233" s="327"/>
      <c r="G233" s="327">
        <f t="shared" si="65"/>
        <v>0</v>
      </c>
      <c r="H233" s="328">
        <f t="shared" si="62"/>
        <v>0</v>
      </c>
      <c r="I233" s="350"/>
      <c r="M233" s="326"/>
      <c r="N233" s="327"/>
      <c r="O233" s="327"/>
      <c r="P233" s="327">
        <f t="shared" si="63"/>
        <v>0</v>
      </c>
      <c r="Q233" s="328">
        <f t="shared" si="64"/>
        <v>0</v>
      </c>
      <c r="R233" s="350"/>
      <c r="T233" s="326">
        <f t="shared" si="60"/>
        <v>0</v>
      </c>
      <c r="U233" s="328">
        <f t="shared" si="61"/>
        <v>0</v>
      </c>
      <c r="V233" s="350"/>
      <c r="X233" s="362"/>
      <c r="Y233" s="364"/>
    </row>
    <row r="234" spans="1:25" collapsed="1">
      <c r="A234" s="323"/>
      <c r="B234" s="338" t="s">
        <v>462</v>
      </c>
      <c r="C234" s="369" t="s">
        <v>463</v>
      </c>
      <c r="D234" s="339"/>
      <c r="E234" s="340"/>
      <c r="F234" s="340"/>
      <c r="G234" s="340">
        <f>SUM(G235:G244)</f>
        <v>0</v>
      </c>
      <c r="H234" s="340">
        <f>SUM(H235:H244)</f>
        <v>0</v>
      </c>
      <c r="I234" s="354">
        <f>H234/$H$348</f>
        <v>0</v>
      </c>
      <c r="J234" s="301">
        <f>D234-H234</f>
        <v>0</v>
      </c>
      <c r="K234" s="301">
        <f>E234-H234</f>
        <v>0</v>
      </c>
      <c r="M234" s="339"/>
      <c r="N234" s="340"/>
      <c r="O234" s="340"/>
      <c r="P234" s="340">
        <f>SUM(P235:P244)</f>
        <v>0</v>
      </c>
      <c r="Q234" s="340">
        <f>SUM(Q235:Q244)</f>
        <v>0</v>
      </c>
      <c r="R234" s="354">
        <f>Q234/$Q$348</f>
        <v>0</v>
      </c>
      <c r="T234" s="339">
        <f t="shared" si="60"/>
        <v>0</v>
      </c>
      <c r="U234" s="340">
        <f t="shared" si="61"/>
        <v>0</v>
      </c>
      <c r="V234" s="354">
        <f>U234/$U$348</f>
        <v>0</v>
      </c>
      <c r="X234" s="362"/>
      <c r="Y234" s="364"/>
    </row>
    <row r="235" spans="1:25" hidden="1" outlineLevel="1">
      <c r="A235" s="323"/>
      <c r="B235" s="370" t="s">
        <v>464</v>
      </c>
      <c r="C235" s="325" t="s">
        <v>465</v>
      </c>
      <c r="D235" s="326"/>
      <c r="E235" s="327">
        <v>0</v>
      </c>
      <c r="F235" s="327">
        <v>0</v>
      </c>
      <c r="G235" s="327">
        <f t="shared" ref="G235:G244" si="66">ROUND(E235*F235,0)</f>
        <v>0</v>
      </c>
      <c r="H235" s="328">
        <f t="shared" ref="H235:H244" si="67">ROUND(G235/$H$8,0)</f>
        <v>0</v>
      </c>
      <c r="I235" s="350"/>
      <c r="M235" s="326"/>
      <c r="N235" s="327"/>
      <c r="O235" s="327"/>
      <c r="P235" s="327">
        <f t="shared" ref="P235:P244" si="68">ROUND(N235*O235,0)</f>
        <v>0</v>
      </c>
      <c r="Q235" s="328">
        <f t="shared" ref="Q235:Q244" si="69">ROUND(P235/$Q$8,0)</f>
        <v>0</v>
      </c>
      <c r="R235" s="350"/>
      <c r="T235" s="326">
        <f t="shared" si="60"/>
        <v>0</v>
      </c>
      <c r="U235" s="328">
        <f t="shared" si="61"/>
        <v>0</v>
      </c>
      <c r="V235" s="350"/>
      <c r="X235" s="362"/>
      <c r="Y235" s="364"/>
    </row>
    <row r="236" spans="1:25" hidden="1" outlineLevel="1">
      <c r="A236" s="323"/>
      <c r="B236" s="370" t="s">
        <v>466</v>
      </c>
      <c r="C236" s="325" t="s">
        <v>467</v>
      </c>
      <c r="D236" s="326"/>
      <c r="E236" s="327">
        <v>0</v>
      </c>
      <c r="F236" s="327">
        <v>0</v>
      </c>
      <c r="G236" s="327">
        <f t="shared" si="66"/>
        <v>0</v>
      </c>
      <c r="H236" s="328">
        <f t="shared" si="67"/>
        <v>0</v>
      </c>
      <c r="I236" s="350"/>
      <c r="M236" s="326"/>
      <c r="N236" s="327"/>
      <c r="O236" s="327"/>
      <c r="P236" s="327">
        <f t="shared" si="68"/>
        <v>0</v>
      </c>
      <c r="Q236" s="328">
        <f t="shared" si="69"/>
        <v>0</v>
      </c>
      <c r="R236" s="350"/>
      <c r="T236" s="326">
        <f t="shared" si="60"/>
        <v>0</v>
      </c>
      <c r="U236" s="328">
        <f t="shared" si="61"/>
        <v>0</v>
      </c>
      <c r="V236" s="350"/>
      <c r="X236" s="362"/>
      <c r="Y236" s="364"/>
    </row>
    <row r="237" spans="1:25" hidden="1" outlineLevel="1">
      <c r="A237" s="323"/>
      <c r="B237" s="342" t="s">
        <v>468</v>
      </c>
      <c r="C237" s="325" t="s">
        <v>149</v>
      </c>
      <c r="D237" s="326"/>
      <c r="E237" s="327"/>
      <c r="F237" s="327"/>
      <c r="G237" s="327">
        <f t="shared" si="66"/>
        <v>0</v>
      </c>
      <c r="H237" s="328">
        <f t="shared" si="67"/>
        <v>0</v>
      </c>
      <c r="I237" s="350"/>
      <c r="M237" s="326"/>
      <c r="N237" s="327"/>
      <c r="O237" s="327"/>
      <c r="P237" s="327">
        <f t="shared" si="68"/>
        <v>0</v>
      </c>
      <c r="Q237" s="328">
        <f t="shared" si="69"/>
        <v>0</v>
      </c>
      <c r="R237" s="350"/>
      <c r="T237" s="326">
        <f t="shared" si="60"/>
        <v>0</v>
      </c>
      <c r="U237" s="328">
        <f t="shared" si="61"/>
        <v>0</v>
      </c>
      <c r="V237" s="350"/>
      <c r="X237" s="362"/>
      <c r="Y237" s="364"/>
    </row>
    <row r="238" spans="1:25" hidden="1" outlineLevel="1">
      <c r="A238" s="323"/>
      <c r="B238" s="342" t="s">
        <v>469</v>
      </c>
      <c r="C238" s="325" t="s">
        <v>149</v>
      </c>
      <c r="D238" s="326"/>
      <c r="E238" s="327"/>
      <c r="F238" s="327"/>
      <c r="G238" s="327">
        <f t="shared" si="66"/>
        <v>0</v>
      </c>
      <c r="H238" s="328">
        <f t="shared" si="67"/>
        <v>0</v>
      </c>
      <c r="I238" s="350"/>
      <c r="M238" s="326"/>
      <c r="N238" s="327"/>
      <c r="O238" s="327"/>
      <c r="P238" s="327">
        <f t="shared" si="68"/>
        <v>0</v>
      </c>
      <c r="Q238" s="328">
        <f t="shared" si="69"/>
        <v>0</v>
      </c>
      <c r="R238" s="350"/>
      <c r="T238" s="326">
        <f t="shared" si="60"/>
        <v>0</v>
      </c>
      <c r="U238" s="328">
        <f t="shared" si="61"/>
        <v>0</v>
      </c>
      <c r="V238" s="350"/>
      <c r="X238" s="362"/>
      <c r="Y238" s="364"/>
    </row>
    <row r="239" spans="1:25" hidden="1" outlineLevel="1">
      <c r="A239" s="323"/>
      <c r="B239" s="342" t="s">
        <v>470</v>
      </c>
      <c r="C239" s="325" t="s">
        <v>149</v>
      </c>
      <c r="D239" s="326"/>
      <c r="E239" s="327"/>
      <c r="F239" s="327"/>
      <c r="G239" s="327">
        <f t="shared" si="66"/>
        <v>0</v>
      </c>
      <c r="H239" s="328">
        <f t="shared" si="67"/>
        <v>0</v>
      </c>
      <c r="I239" s="350"/>
      <c r="M239" s="326"/>
      <c r="N239" s="327"/>
      <c r="O239" s="327"/>
      <c r="P239" s="327">
        <f t="shared" si="68"/>
        <v>0</v>
      </c>
      <c r="Q239" s="328">
        <f t="shared" si="69"/>
        <v>0</v>
      </c>
      <c r="R239" s="350"/>
      <c r="T239" s="326">
        <f t="shared" si="60"/>
        <v>0</v>
      </c>
      <c r="U239" s="328">
        <f t="shared" si="61"/>
        <v>0</v>
      </c>
      <c r="V239" s="350"/>
      <c r="X239" s="362"/>
      <c r="Y239" s="364"/>
    </row>
    <row r="240" spans="1:25" hidden="1" outlineLevel="1">
      <c r="A240" s="323"/>
      <c r="B240" s="342" t="s">
        <v>471</v>
      </c>
      <c r="C240" s="325" t="s">
        <v>149</v>
      </c>
      <c r="D240" s="326"/>
      <c r="E240" s="327"/>
      <c r="F240" s="327"/>
      <c r="G240" s="327">
        <f t="shared" si="66"/>
        <v>0</v>
      </c>
      <c r="H240" s="328">
        <f t="shared" si="67"/>
        <v>0</v>
      </c>
      <c r="I240" s="350"/>
      <c r="M240" s="326"/>
      <c r="N240" s="327"/>
      <c r="O240" s="327"/>
      <c r="P240" s="327">
        <f t="shared" si="68"/>
        <v>0</v>
      </c>
      <c r="Q240" s="328">
        <f t="shared" si="69"/>
        <v>0</v>
      </c>
      <c r="R240" s="350"/>
      <c r="T240" s="326">
        <f t="shared" si="60"/>
        <v>0</v>
      </c>
      <c r="U240" s="328">
        <f t="shared" si="61"/>
        <v>0</v>
      </c>
      <c r="V240" s="350"/>
      <c r="X240" s="362"/>
      <c r="Y240" s="364"/>
    </row>
    <row r="241" spans="1:25" hidden="1" outlineLevel="1">
      <c r="A241" s="323"/>
      <c r="B241" s="342" t="s">
        <v>472</v>
      </c>
      <c r="C241" s="325" t="s">
        <v>149</v>
      </c>
      <c r="D241" s="326"/>
      <c r="E241" s="327"/>
      <c r="F241" s="327"/>
      <c r="G241" s="327">
        <f t="shared" si="66"/>
        <v>0</v>
      </c>
      <c r="H241" s="328">
        <f t="shared" si="67"/>
        <v>0</v>
      </c>
      <c r="I241" s="350"/>
      <c r="M241" s="326"/>
      <c r="N241" s="327"/>
      <c r="O241" s="327"/>
      <c r="P241" s="327">
        <f t="shared" si="68"/>
        <v>0</v>
      </c>
      <c r="Q241" s="328">
        <f t="shared" si="69"/>
        <v>0</v>
      </c>
      <c r="R241" s="350"/>
      <c r="T241" s="326">
        <f t="shared" si="60"/>
        <v>0</v>
      </c>
      <c r="U241" s="328">
        <f t="shared" si="61"/>
        <v>0</v>
      </c>
      <c r="V241" s="350"/>
      <c r="X241" s="362"/>
      <c r="Y241" s="364"/>
    </row>
    <row r="242" spans="1:25" hidden="1" outlineLevel="1">
      <c r="A242" s="323"/>
      <c r="B242" s="342" t="s">
        <v>473</v>
      </c>
      <c r="C242" s="325" t="s">
        <v>149</v>
      </c>
      <c r="D242" s="326"/>
      <c r="E242" s="327"/>
      <c r="F242" s="327"/>
      <c r="G242" s="327">
        <f t="shared" si="66"/>
        <v>0</v>
      </c>
      <c r="H242" s="328">
        <f t="shared" si="67"/>
        <v>0</v>
      </c>
      <c r="I242" s="350"/>
      <c r="M242" s="326"/>
      <c r="N242" s="327"/>
      <c r="O242" s="327"/>
      <c r="P242" s="327">
        <f t="shared" si="68"/>
        <v>0</v>
      </c>
      <c r="Q242" s="328">
        <f t="shared" si="69"/>
        <v>0</v>
      </c>
      <c r="R242" s="350"/>
      <c r="T242" s="326">
        <f t="shared" si="60"/>
        <v>0</v>
      </c>
      <c r="U242" s="328">
        <f t="shared" si="61"/>
        <v>0</v>
      </c>
      <c r="V242" s="350"/>
      <c r="X242" s="362"/>
      <c r="Y242" s="364"/>
    </row>
    <row r="243" spans="1:25" hidden="1" outlineLevel="1">
      <c r="A243" s="323"/>
      <c r="B243" s="342" t="s">
        <v>474</v>
      </c>
      <c r="C243" s="325" t="s">
        <v>149</v>
      </c>
      <c r="D243" s="326"/>
      <c r="E243" s="327"/>
      <c r="F243" s="327"/>
      <c r="G243" s="327">
        <f t="shared" si="66"/>
        <v>0</v>
      </c>
      <c r="H243" s="328">
        <f t="shared" si="67"/>
        <v>0</v>
      </c>
      <c r="I243" s="350"/>
      <c r="M243" s="326"/>
      <c r="N243" s="327"/>
      <c r="O243" s="327"/>
      <c r="P243" s="327">
        <f t="shared" si="68"/>
        <v>0</v>
      </c>
      <c r="Q243" s="328">
        <f t="shared" si="69"/>
        <v>0</v>
      </c>
      <c r="R243" s="350"/>
      <c r="T243" s="326">
        <f t="shared" si="60"/>
        <v>0</v>
      </c>
      <c r="U243" s="328">
        <f t="shared" si="61"/>
        <v>0</v>
      </c>
      <c r="V243" s="350"/>
      <c r="X243" s="362"/>
      <c r="Y243" s="364"/>
    </row>
    <row r="244" spans="1:25" hidden="1" outlineLevel="1">
      <c r="A244" s="323"/>
      <c r="B244" s="342" t="s">
        <v>475</v>
      </c>
      <c r="C244" s="325" t="s">
        <v>149</v>
      </c>
      <c r="D244" s="326"/>
      <c r="E244" s="327"/>
      <c r="F244" s="327"/>
      <c r="G244" s="327">
        <f t="shared" si="66"/>
        <v>0</v>
      </c>
      <c r="H244" s="328">
        <f t="shared" si="67"/>
        <v>0</v>
      </c>
      <c r="I244" s="350"/>
      <c r="M244" s="326"/>
      <c r="N244" s="327"/>
      <c r="O244" s="327"/>
      <c r="P244" s="327">
        <f t="shared" si="68"/>
        <v>0</v>
      </c>
      <c r="Q244" s="328">
        <f t="shared" si="69"/>
        <v>0</v>
      </c>
      <c r="R244" s="350"/>
      <c r="T244" s="326">
        <f t="shared" si="60"/>
        <v>0</v>
      </c>
      <c r="U244" s="328">
        <f t="shared" si="61"/>
        <v>0</v>
      </c>
      <c r="V244" s="350"/>
      <c r="X244" s="362"/>
      <c r="Y244" s="364"/>
    </row>
    <row r="245" spans="1:25" ht="25.5" collapsed="1">
      <c r="A245" s="323"/>
      <c r="B245" s="336" t="s">
        <v>476</v>
      </c>
      <c r="C245" s="337" t="s">
        <v>477</v>
      </c>
      <c r="D245" s="320">
        <v>221545</v>
      </c>
      <c r="E245" s="321">
        <v>221543.66</v>
      </c>
      <c r="F245" s="322"/>
      <c r="G245" s="322">
        <f>G246+G257+G268+G279+G334+G290+G301+G312+G323</f>
        <v>1163743</v>
      </c>
      <c r="H245" s="322">
        <f>H246+H257+H268+H279+H334+H290+H301+H312+H323</f>
        <v>221545</v>
      </c>
      <c r="I245" s="356">
        <f>H245/$H$348</f>
        <v>8.5383472270915903E-2</v>
      </c>
      <c r="J245" s="301">
        <f>D245-H245</f>
        <v>0</v>
      </c>
      <c r="K245" s="301">
        <f>E245-H245</f>
        <v>-1.33999999999651</v>
      </c>
      <c r="M245" s="349"/>
      <c r="N245" s="322"/>
      <c r="O245" s="322"/>
      <c r="P245" s="322">
        <f>P246+P257+P268+P279+P334+P290+P301+P312+P323</f>
        <v>0</v>
      </c>
      <c r="Q245" s="322">
        <f>Q246+Q257+Q268+Q279+Q334+Q290+Q301+Q312+Q323</f>
        <v>0</v>
      </c>
      <c r="R245" s="356">
        <f>Q245/$Q$348</f>
        <v>0</v>
      </c>
      <c r="T245" s="349">
        <f>T246+T257+T268+T279+T334</f>
        <v>493626</v>
      </c>
      <c r="U245" s="322">
        <f>U246+U257+U268+U279+U334</f>
        <v>93973</v>
      </c>
      <c r="V245" s="356">
        <f>U245/$U$348</f>
        <v>3.59817938355236E-2</v>
      </c>
      <c r="X245" s="362"/>
      <c r="Y245" s="364"/>
    </row>
    <row r="246" spans="1:25">
      <c r="A246" s="323"/>
      <c r="B246" s="338" t="s">
        <v>478</v>
      </c>
      <c r="C246" s="337" t="s">
        <v>479</v>
      </c>
      <c r="D246" s="339"/>
      <c r="E246" s="340"/>
      <c r="F246" s="367"/>
      <c r="G246" s="340">
        <f>SUM(G247:G256)</f>
        <v>0</v>
      </c>
      <c r="H246" s="340">
        <f>SUM(H247:H256)</f>
        <v>0</v>
      </c>
      <c r="I246" s="356">
        <f>H246/$H$348</f>
        <v>0</v>
      </c>
      <c r="J246" s="301">
        <f>D246-H246</f>
        <v>0</v>
      </c>
      <c r="K246" s="301">
        <f>E246-H246</f>
        <v>0</v>
      </c>
      <c r="M246" s="339"/>
      <c r="N246" s="340"/>
      <c r="O246" s="340"/>
      <c r="P246" s="340">
        <f>SUM(P247:P256)</f>
        <v>0</v>
      </c>
      <c r="Q246" s="340">
        <f>SUM(Q247:Q256)</f>
        <v>0</v>
      </c>
      <c r="R246" s="356">
        <f>Q246/$Q$348</f>
        <v>0</v>
      </c>
      <c r="T246" s="339">
        <f t="shared" ref="T246:T344" si="70">G246+P246</f>
        <v>0</v>
      </c>
      <c r="U246" s="340">
        <f t="shared" ref="U246:U344" si="71">H246+Q246</f>
        <v>0</v>
      </c>
      <c r="V246" s="356">
        <f>U246/$U$348</f>
        <v>0</v>
      </c>
      <c r="X246" s="362"/>
      <c r="Y246" s="364"/>
    </row>
    <row r="247" spans="1:25" hidden="1" outlineLevel="1">
      <c r="A247" s="323"/>
      <c r="B247" s="371" t="s">
        <v>480</v>
      </c>
      <c r="C247" s="331" t="s">
        <v>481</v>
      </c>
      <c r="D247" s="326"/>
      <c r="E247" s="327">
        <v>0</v>
      </c>
      <c r="F247" s="327">
        <v>0</v>
      </c>
      <c r="G247" s="327">
        <f t="shared" ref="G247:G256" si="72">ROUND(E247*F247,0)</f>
        <v>0</v>
      </c>
      <c r="H247" s="328">
        <f t="shared" ref="H247:H256" si="73">ROUND(G247/$H$8,0)</f>
        <v>0</v>
      </c>
      <c r="I247" s="366"/>
      <c r="M247" s="326"/>
      <c r="N247" s="327"/>
      <c r="O247" s="327"/>
      <c r="P247" s="327">
        <f t="shared" ref="P247:P256" si="74">ROUND(N247*O247,0)</f>
        <v>0</v>
      </c>
      <c r="Q247" s="328">
        <f t="shared" ref="Q247:Q256" si="75">ROUND(P247/$Q$8,0)</f>
        <v>0</v>
      </c>
      <c r="R247" s="366"/>
      <c r="T247" s="326">
        <f t="shared" si="70"/>
        <v>0</v>
      </c>
      <c r="U247" s="328">
        <f t="shared" si="71"/>
        <v>0</v>
      </c>
      <c r="V247" s="366"/>
      <c r="X247" s="362"/>
      <c r="Y247" s="364"/>
    </row>
    <row r="248" spans="1:25" hidden="1" outlineLevel="1">
      <c r="A248" s="323"/>
      <c r="B248" s="370" t="s">
        <v>482</v>
      </c>
      <c r="C248" s="331" t="s">
        <v>483</v>
      </c>
      <c r="D248" s="326"/>
      <c r="E248" s="327">
        <v>0</v>
      </c>
      <c r="F248" s="327">
        <v>0</v>
      </c>
      <c r="G248" s="327">
        <f t="shared" si="72"/>
        <v>0</v>
      </c>
      <c r="H248" s="328">
        <f t="shared" si="73"/>
        <v>0</v>
      </c>
      <c r="I248" s="355"/>
      <c r="M248" s="326"/>
      <c r="N248" s="327"/>
      <c r="O248" s="327"/>
      <c r="P248" s="327">
        <f t="shared" si="74"/>
        <v>0</v>
      </c>
      <c r="Q248" s="328">
        <f t="shared" si="75"/>
        <v>0</v>
      </c>
      <c r="R248" s="355"/>
      <c r="T248" s="326">
        <f t="shared" si="70"/>
        <v>0</v>
      </c>
      <c r="U248" s="328">
        <f t="shared" si="71"/>
        <v>0</v>
      </c>
      <c r="V248" s="355"/>
      <c r="X248" s="362"/>
      <c r="Y248" s="364"/>
    </row>
    <row r="249" spans="1:25" hidden="1" outlineLevel="1">
      <c r="A249" s="323"/>
      <c r="B249" s="370" t="s">
        <v>484</v>
      </c>
      <c r="C249" s="331" t="s">
        <v>485</v>
      </c>
      <c r="D249" s="326"/>
      <c r="E249" s="327">
        <v>0</v>
      </c>
      <c r="F249" s="327">
        <v>0</v>
      </c>
      <c r="G249" s="327">
        <f t="shared" si="72"/>
        <v>0</v>
      </c>
      <c r="H249" s="328">
        <f t="shared" si="73"/>
        <v>0</v>
      </c>
      <c r="I249" s="350"/>
      <c r="M249" s="326"/>
      <c r="N249" s="327"/>
      <c r="O249" s="327"/>
      <c r="P249" s="327">
        <f t="shared" si="74"/>
        <v>0</v>
      </c>
      <c r="Q249" s="328">
        <f t="shared" si="75"/>
        <v>0</v>
      </c>
      <c r="R249" s="350"/>
      <c r="T249" s="326">
        <f t="shared" si="70"/>
        <v>0</v>
      </c>
      <c r="U249" s="328">
        <f t="shared" si="71"/>
        <v>0</v>
      </c>
      <c r="V249" s="350"/>
      <c r="X249" s="362"/>
      <c r="Y249" s="364"/>
    </row>
    <row r="250" spans="1:25" hidden="1" outlineLevel="1">
      <c r="A250" s="323"/>
      <c r="B250" s="370" t="s">
        <v>486</v>
      </c>
      <c r="C250" s="325" t="s">
        <v>487</v>
      </c>
      <c r="D250" s="326"/>
      <c r="E250" s="327">
        <v>0</v>
      </c>
      <c r="F250" s="327">
        <v>0</v>
      </c>
      <c r="G250" s="327">
        <f t="shared" si="72"/>
        <v>0</v>
      </c>
      <c r="H250" s="328">
        <f t="shared" si="73"/>
        <v>0</v>
      </c>
      <c r="I250" s="350"/>
      <c r="M250" s="326"/>
      <c r="N250" s="327"/>
      <c r="O250" s="327"/>
      <c r="P250" s="327">
        <f t="shared" si="74"/>
        <v>0</v>
      </c>
      <c r="Q250" s="328">
        <f t="shared" si="75"/>
        <v>0</v>
      </c>
      <c r="R250" s="350"/>
      <c r="T250" s="326">
        <f t="shared" si="70"/>
        <v>0</v>
      </c>
      <c r="U250" s="328">
        <f t="shared" si="71"/>
        <v>0</v>
      </c>
      <c r="V250" s="350"/>
      <c r="X250" s="362"/>
      <c r="Y250" s="364"/>
    </row>
    <row r="251" spans="1:25" hidden="1" outlineLevel="1">
      <c r="A251" s="323"/>
      <c r="B251" s="370" t="s">
        <v>488</v>
      </c>
      <c r="C251" s="325" t="s">
        <v>149</v>
      </c>
      <c r="D251" s="326"/>
      <c r="E251" s="327"/>
      <c r="F251" s="327"/>
      <c r="G251" s="327">
        <f t="shared" si="72"/>
        <v>0</v>
      </c>
      <c r="H251" s="328">
        <f t="shared" si="73"/>
        <v>0</v>
      </c>
      <c r="I251" s="355"/>
      <c r="M251" s="326"/>
      <c r="N251" s="327"/>
      <c r="O251" s="327"/>
      <c r="P251" s="327">
        <f t="shared" si="74"/>
        <v>0</v>
      </c>
      <c r="Q251" s="328">
        <f t="shared" si="75"/>
        <v>0</v>
      </c>
      <c r="R251" s="355"/>
      <c r="T251" s="326">
        <f t="shared" si="70"/>
        <v>0</v>
      </c>
      <c r="U251" s="328">
        <f t="shared" si="71"/>
        <v>0</v>
      </c>
      <c r="V251" s="355"/>
      <c r="X251" s="362"/>
      <c r="Y251" s="364"/>
    </row>
    <row r="252" spans="1:25" hidden="1" outlineLevel="1">
      <c r="A252" s="323"/>
      <c r="B252" s="370" t="s">
        <v>489</v>
      </c>
      <c r="C252" s="325" t="s">
        <v>149</v>
      </c>
      <c r="D252" s="326"/>
      <c r="E252" s="327"/>
      <c r="F252" s="327"/>
      <c r="G252" s="327">
        <f t="shared" si="72"/>
        <v>0</v>
      </c>
      <c r="H252" s="328">
        <f t="shared" si="73"/>
        <v>0</v>
      </c>
      <c r="I252" s="350"/>
      <c r="M252" s="326"/>
      <c r="N252" s="327"/>
      <c r="O252" s="327"/>
      <c r="P252" s="327">
        <f t="shared" si="74"/>
        <v>0</v>
      </c>
      <c r="Q252" s="328">
        <f t="shared" si="75"/>
        <v>0</v>
      </c>
      <c r="R252" s="350"/>
      <c r="T252" s="326">
        <f t="shared" si="70"/>
        <v>0</v>
      </c>
      <c r="U252" s="328">
        <f t="shared" si="71"/>
        <v>0</v>
      </c>
      <c r="V252" s="350"/>
      <c r="X252" s="362"/>
      <c r="Y252" s="364"/>
    </row>
    <row r="253" spans="1:25" hidden="1" outlineLevel="1">
      <c r="A253" s="323"/>
      <c r="B253" s="370" t="s">
        <v>490</v>
      </c>
      <c r="C253" s="325" t="s">
        <v>149</v>
      </c>
      <c r="D253" s="326"/>
      <c r="E253" s="327"/>
      <c r="F253" s="327"/>
      <c r="G253" s="327">
        <f t="shared" si="72"/>
        <v>0</v>
      </c>
      <c r="H253" s="328">
        <f t="shared" si="73"/>
        <v>0</v>
      </c>
      <c r="I253" s="350"/>
      <c r="M253" s="326"/>
      <c r="N253" s="327"/>
      <c r="O253" s="327"/>
      <c r="P253" s="327">
        <f t="shared" si="74"/>
        <v>0</v>
      </c>
      <c r="Q253" s="328">
        <f t="shared" si="75"/>
        <v>0</v>
      </c>
      <c r="R253" s="350"/>
      <c r="T253" s="326">
        <f t="shared" si="70"/>
        <v>0</v>
      </c>
      <c r="U253" s="328">
        <f t="shared" si="71"/>
        <v>0</v>
      </c>
      <c r="V253" s="350"/>
      <c r="X253" s="362"/>
      <c r="Y253" s="364"/>
    </row>
    <row r="254" spans="1:25" hidden="1" outlineLevel="1">
      <c r="A254" s="323"/>
      <c r="B254" s="371" t="s">
        <v>491</v>
      </c>
      <c r="C254" s="325" t="s">
        <v>149</v>
      </c>
      <c r="D254" s="326"/>
      <c r="E254" s="327"/>
      <c r="F254" s="327"/>
      <c r="G254" s="327">
        <f t="shared" si="72"/>
        <v>0</v>
      </c>
      <c r="H254" s="328">
        <f t="shared" si="73"/>
        <v>0</v>
      </c>
      <c r="I254" s="366"/>
      <c r="M254" s="326"/>
      <c r="N254" s="327"/>
      <c r="O254" s="327"/>
      <c r="P254" s="327">
        <f t="shared" si="74"/>
        <v>0</v>
      </c>
      <c r="Q254" s="328">
        <f t="shared" si="75"/>
        <v>0</v>
      </c>
      <c r="R254" s="366"/>
      <c r="T254" s="326">
        <f t="shared" si="70"/>
        <v>0</v>
      </c>
      <c r="U254" s="328">
        <f t="shared" si="71"/>
        <v>0</v>
      </c>
      <c r="V254" s="366"/>
      <c r="X254" s="362"/>
      <c r="Y254" s="364"/>
    </row>
    <row r="255" spans="1:25" hidden="1" outlineLevel="1">
      <c r="A255" s="323"/>
      <c r="B255" s="370" t="s">
        <v>492</v>
      </c>
      <c r="C255" s="325" t="s">
        <v>149</v>
      </c>
      <c r="D255" s="326"/>
      <c r="E255" s="327"/>
      <c r="F255" s="327"/>
      <c r="G255" s="327">
        <f t="shared" si="72"/>
        <v>0</v>
      </c>
      <c r="H255" s="328">
        <f t="shared" si="73"/>
        <v>0</v>
      </c>
      <c r="I255" s="355"/>
      <c r="M255" s="326"/>
      <c r="N255" s="327"/>
      <c r="O255" s="327"/>
      <c r="P255" s="327">
        <f t="shared" si="74"/>
        <v>0</v>
      </c>
      <c r="Q255" s="328">
        <f t="shared" si="75"/>
        <v>0</v>
      </c>
      <c r="R255" s="355"/>
      <c r="T255" s="326">
        <f t="shared" si="70"/>
        <v>0</v>
      </c>
      <c r="U255" s="328">
        <f t="shared" si="71"/>
        <v>0</v>
      </c>
      <c r="V255" s="355"/>
      <c r="X255" s="362"/>
      <c r="Y255" s="364"/>
    </row>
    <row r="256" spans="1:25" hidden="1" outlineLevel="1">
      <c r="A256" s="323"/>
      <c r="B256" s="370" t="s">
        <v>493</v>
      </c>
      <c r="C256" s="325" t="s">
        <v>149</v>
      </c>
      <c r="D256" s="326"/>
      <c r="E256" s="327"/>
      <c r="F256" s="327"/>
      <c r="G256" s="327">
        <f t="shared" si="72"/>
        <v>0</v>
      </c>
      <c r="H256" s="328">
        <f t="shared" si="73"/>
        <v>0</v>
      </c>
      <c r="I256" s="350"/>
      <c r="M256" s="326"/>
      <c r="N256" s="327"/>
      <c r="O256" s="327"/>
      <c r="P256" s="327">
        <f t="shared" si="74"/>
        <v>0</v>
      </c>
      <c r="Q256" s="328">
        <f t="shared" si="75"/>
        <v>0</v>
      </c>
      <c r="R256" s="350"/>
      <c r="T256" s="326">
        <f t="shared" si="70"/>
        <v>0</v>
      </c>
      <c r="U256" s="328">
        <f t="shared" si="71"/>
        <v>0</v>
      </c>
      <c r="V256" s="350"/>
      <c r="X256" s="362"/>
      <c r="Y256" s="364"/>
    </row>
    <row r="257" spans="1:25" ht="25.5" collapsed="1">
      <c r="A257" s="323"/>
      <c r="B257" s="338" t="s">
        <v>494</v>
      </c>
      <c r="C257" s="368" t="s">
        <v>495</v>
      </c>
      <c r="D257" s="339"/>
      <c r="E257" s="340"/>
      <c r="F257" s="367"/>
      <c r="G257" s="340">
        <f>SUM(G258:G267)</f>
        <v>0</v>
      </c>
      <c r="H257" s="340">
        <f>SUM(H258:H267)</f>
        <v>0</v>
      </c>
      <c r="I257" s="347">
        <f>H257/$H$348</f>
        <v>0</v>
      </c>
      <c r="J257" s="301">
        <f>D257-H257</f>
        <v>0</v>
      </c>
      <c r="K257" s="301">
        <f>E257-H257</f>
        <v>0</v>
      </c>
      <c r="M257" s="339"/>
      <c r="N257" s="340"/>
      <c r="O257" s="340"/>
      <c r="P257" s="340">
        <f>SUM(P258:P267)</f>
        <v>0</v>
      </c>
      <c r="Q257" s="340">
        <f>SUM(Q258:Q267)</f>
        <v>0</v>
      </c>
      <c r="R257" s="347">
        <f>Q257/$Q$348</f>
        <v>0</v>
      </c>
      <c r="T257" s="339">
        <f t="shared" si="70"/>
        <v>0</v>
      </c>
      <c r="U257" s="340">
        <f t="shared" si="71"/>
        <v>0</v>
      </c>
      <c r="V257" s="347">
        <f>U257/$U$348</f>
        <v>0</v>
      </c>
      <c r="X257" s="362"/>
      <c r="Y257" s="364"/>
    </row>
    <row r="258" spans="1:25" ht="25.5" hidden="1" outlineLevel="1">
      <c r="A258" s="323"/>
      <c r="B258" s="370" t="s">
        <v>496</v>
      </c>
      <c r="C258" s="325" t="s">
        <v>497</v>
      </c>
      <c r="D258" s="326"/>
      <c r="E258" s="327">
        <v>0</v>
      </c>
      <c r="F258" s="327">
        <v>0</v>
      </c>
      <c r="G258" s="327">
        <f t="shared" ref="G258:G267" si="76">ROUND(E258*F258,0)</f>
        <v>0</v>
      </c>
      <c r="H258" s="328">
        <f t="shared" ref="H258:H267" si="77">ROUND(G258/$H$8,0)</f>
        <v>0</v>
      </c>
      <c r="I258" s="350"/>
      <c r="M258" s="326"/>
      <c r="N258" s="327"/>
      <c r="O258" s="327"/>
      <c r="P258" s="327">
        <f t="shared" ref="P258:P267" si="78">ROUND(N258*O258,0)</f>
        <v>0</v>
      </c>
      <c r="Q258" s="328">
        <f t="shared" ref="Q258:Q267" si="79">ROUND(P258/$Q$8,0)</f>
        <v>0</v>
      </c>
      <c r="R258" s="350"/>
      <c r="T258" s="326">
        <f t="shared" si="70"/>
        <v>0</v>
      </c>
      <c r="U258" s="328">
        <f t="shared" si="71"/>
        <v>0</v>
      </c>
      <c r="V258" s="350"/>
      <c r="X258" s="362"/>
      <c r="Y258" s="364"/>
    </row>
    <row r="259" spans="1:25" hidden="1" outlineLevel="1">
      <c r="A259" s="323"/>
      <c r="B259" s="370" t="s">
        <v>498</v>
      </c>
      <c r="C259" s="325" t="s">
        <v>149</v>
      </c>
      <c r="D259" s="326"/>
      <c r="E259" s="327"/>
      <c r="F259" s="327"/>
      <c r="G259" s="327">
        <f t="shared" si="76"/>
        <v>0</v>
      </c>
      <c r="H259" s="328">
        <f t="shared" si="77"/>
        <v>0</v>
      </c>
      <c r="I259" s="350"/>
      <c r="M259" s="326"/>
      <c r="N259" s="327"/>
      <c r="O259" s="327"/>
      <c r="P259" s="327">
        <f t="shared" si="78"/>
        <v>0</v>
      </c>
      <c r="Q259" s="328">
        <f t="shared" si="79"/>
        <v>0</v>
      </c>
      <c r="R259" s="350"/>
      <c r="T259" s="326">
        <f t="shared" si="70"/>
        <v>0</v>
      </c>
      <c r="U259" s="328">
        <f t="shared" si="71"/>
        <v>0</v>
      </c>
      <c r="V259" s="350"/>
      <c r="X259" s="362"/>
      <c r="Y259" s="364"/>
    </row>
    <row r="260" spans="1:25" hidden="1" outlineLevel="1">
      <c r="A260" s="323"/>
      <c r="B260" s="370" t="s">
        <v>499</v>
      </c>
      <c r="C260" s="325" t="s">
        <v>149</v>
      </c>
      <c r="D260" s="326"/>
      <c r="E260" s="327"/>
      <c r="F260" s="327"/>
      <c r="G260" s="327">
        <f t="shared" si="76"/>
        <v>0</v>
      </c>
      <c r="H260" s="328">
        <f t="shared" si="77"/>
        <v>0</v>
      </c>
      <c r="I260" s="350"/>
      <c r="M260" s="326"/>
      <c r="N260" s="327"/>
      <c r="O260" s="327"/>
      <c r="P260" s="327">
        <f t="shared" si="78"/>
        <v>0</v>
      </c>
      <c r="Q260" s="328">
        <f t="shared" si="79"/>
        <v>0</v>
      </c>
      <c r="R260" s="350"/>
      <c r="T260" s="326">
        <f t="shared" si="70"/>
        <v>0</v>
      </c>
      <c r="U260" s="328">
        <f t="shared" si="71"/>
        <v>0</v>
      </c>
      <c r="V260" s="350"/>
      <c r="X260" s="362"/>
      <c r="Y260" s="364"/>
    </row>
    <row r="261" spans="1:25" hidden="1" outlineLevel="1">
      <c r="A261" s="323"/>
      <c r="B261" s="370" t="s">
        <v>500</v>
      </c>
      <c r="C261" s="325" t="s">
        <v>149</v>
      </c>
      <c r="D261" s="326"/>
      <c r="E261" s="327"/>
      <c r="F261" s="327"/>
      <c r="G261" s="327">
        <f t="shared" si="76"/>
        <v>0</v>
      </c>
      <c r="H261" s="328">
        <f t="shared" si="77"/>
        <v>0</v>
      </c>
      <c r="I261" s="350"/>
      <c r="M261" s="326"/>
      <c r="N261" s="327"/>
      <c r="O261" s="327"/>
      <c r="P261" s="327">
        <f t="shared" si="78"/>
        <v>0</v>
      </c>
      <c r="Q261" s="328">
        <f t="shared" si="79"/>
        <v>0</v>
      </c>
      <c r="R261" s="350"/>
      <c r="T261" s="326">
        <f t="shared" si="70"/>
        <v>0</v>
      </c>
      <c r="U261" s="328">
        <f t="shared" si="71"/>
        <v>0</v>
      </c>
      <c r="V261" s="350"/>
      <c r="X261" s="362"/>
      <c r="Y261" s="364"/>
    </row>
    <row r="262" spans="1:25" hidden="1" outlineLevel="1">
      <c r="A262" s="323"/>
      <c r="B262" s="370" t="s">
        <v>501</v>
      </c>
      <c r="C262" s="325" t="s">
        <v>149</v>
      </c>
      <c r="D262" s="326"/>
      <c r="E262" s="327"/>
      <c r="F262" s="327"/>
      <c r="G262" s="327">
        <f t="shared" si="76"/>
        <v>0</v>
      </c>
      <c r="H262" s="328">
        <f t="shared" si="77"/>
        <v>0</v>
      </c>
      <c r="I262" s="350"/>
      <c r="M262" s="326"/>
      <c r="N262" s="327"/>
      <c r="O262" s="327"/>
      <c r="P262" s="327">
        <f t="shared" si="78"/>
        <v>0</v>
      </c>
      <c r="Q262" s="328">
        <f t="shared" si="79"/>
        <v>0</v>
      </c>
      <c r="R262" s="350"/>
      <c r="T262" s="326">
        <f t="shared" si="70"/>
        <v>0</v>
      </c>
      <c r="U262" s="328">
        <f t="shared" si="71"/>
        <v>0</v>
      </c>
      <c r="V262" s="350"/>
      <c r="X262" s="362"/>
      <c r="Y262" s="364"/>
    </row>
    <row r="263" spans="1:25" hidden="1" outlineLevel="1">
      <c r="A263" s="323"/>
      <c r="B263" s="370" t="s">
        <v>502</v>
      </c>
      <c r="C263" s="325" t="s">
        <v>149</v>
      </c>
      <c r="D263" s="326"/>
      <c r="E263" s="327"/>
      <c r="F263" s="327"/>
      <c r="G263" s="327">
        <f t="shared" si="76"/>
        <v>0</v>
      </c>
      <c r="H263" s="328">
        <f t="shared" si="77"/>
        <v>0</v>
      </c>
      <c r="I263" s="350"/>
      <c r="M263" s="326"/>
      <c r="N263" s="327"/>
      <c r="O263" s="327"/>
      <c r="P263" s="327">
        <f t="shared" si="78"/>
        <v>0</v>
      </c>
      <c r="Q263" s="328">
        <f t="shared" si="79"/>
        <v>0</v>
      </c>
      <c r="R263" s="350"/>
      <c r="T263" s="326">
        <f t="shared" si="70"/>
        <v>0</v>
      </c>
      <c r="U263" s="328">
        <f t="shared" si="71"/>
        <v>0</v>
      </c>
      <c r="V263" s="350"/>
      <c r="X263" s="362"/>
      <c r="Y263" s="364"/>
    </row>
    <row r="264" spans="1:25" hidden="1" outlineLevel="1">
      <c r="A264" s="323"/>
      <c r="B264" s="370" t="s">
        <v>503</v>
      </c>
      <c r="C264" s="325" t="s">
        <v>149</v>
      </c>
      <c r="D264" s="326"/>
      <c r="E264" s="327"/>
      <c r="F264" s="327"/>
      <c r="G264" s="327">
        <f t="shared" si="76"/>
        <v>0</v>
      </c>
      <c r="H264" s="328">
        <f t="shared" si="77"/>
        <v>0</v>
      </c>
      <c r="I264" s="350"/>
      <c r="M264" s="326"/>
      <c r="N264" s="327"/>
      <c r="O264" s="327"/>
      <c r="P264" s="327">
        <f t="shared" si="78"/>
        <v>0</v>
      </c>
      <c r="Q264" s="328">
        <f t="shared" si="79"/>
        <v>0</v>
      </c>
      <c r="R264" s="350"/>
      <c r="T264" s="326">
        <f t="shared" si="70"/>
        <v>0</v>
      </c>
      <c r="U264" s="328">
        <f t="shared" si="71"/>
        <v>0</v>
      </c>
      <c r="V264" s="350"/>
      <c r="X264" s="362"/>
      <c r="Y264" s="364"/>
    </row>
    <row r="265" spans="1:25" hidden="1" outlineLevel="1">
      <c r="A265" s="323"/>
      <c r="B265" s="370" t="s">
        <v>504</v>
      </c>
      <c r="C265" s="325" t="s">
        <v>149</v>
      </c>
      <c r="D265" s="326"/>
      <c r="E265" s="327"/>
      <c r="F265" s="327"/>
      <c r="G265" s="327">
        <f t="shared" si="76"/>
        <v>0</v>
      </c>
      <c r="H265" s="328">
        <f t="shared" si="77"/>
        <v>0</v>
      </c>
      <c r="I265" s="350"/>
      <c r="M265" s="326"/>
      <c r="N265" s="327"/>
      <c r="O265" s="327"/>
      <c r="P265" s="327">
        <f t="shared" si="78"/>
        <v>0</v>
      </c>
      <c r="Q265" s="328">
        <f t="shared" si="79"/>
        <v>0</v>
      </c>
      <c r="R265" s="350"/>
      <c r="T265" s="326">
        <f t="shared" si="70"/>
        <v>0</v>
      </c>
      <c r="U265" s="328">
        <f t="shared" si="71"/>
        <v>0</v>
      </c>
      <c r="V265" s="350"/>
      <c r="X265" s="362"/>
      <c r="Y265" s="364"/>
    </row>
    <row r="266" spans="1:25" hidden="1" outlineLevel="1">
      <c r="A266" s="323"/>
      <c r="B266" s="370" t="s">
        <v>505</v>
      </c>
      <c r="C266" s="325" t="s">
        <v>149</v>
      </c>
      <c r="D266" s="326"/>
      <c r="E266" s="327"/>
      <c r="F266" s="327"/>
      <c r="G266" s="327">
        <f t="shared" si="76"/>
        <v>0</v>
      </c>
      <c r="H266" s="328">
        <f t="shared" si="77"/>
        <v>0</v>
      </c>
      <c r="I266" s="350"/>
      <c r="M266" s="326"/>
      <c r="N266" s="327"/>
      <c r="O266" s="327"/>
      <c r="P266" s="327">
        <f t="shared" si="78"/>
        <v>0</v>
      </c>
      <c r="Q266" s="328">
        <f t="shared" si="79"/>
        <v>0</v>
      </c>
      <c r="R266" s="350"/>
      <c r="T266" s="326">
        <f t="shared" si="70"/>
        <v>0</v>
      </c>
      <c r="U266" s="328">
        <f t="shared" si="71"/>
        <v>0</v>
      </c>
      <c r="V266" s="350"/>
      <c r="X266" s="362"/>
      <c r="Y266" s="364"/>
    </row>
    <row r="267" spans="1:25" hidden="1" outlineLevel="1">
      <c r="A267" s="323"/>
      <c r="B267" s="370" t="s">
        <v>506</v>
      </c>
      <c r="C267" s="325" t="s">
        <v>149</v>
      </c>
      <c r="D267" s="326"/>
      <c r="E267" s="327"/>
      <c r="F267" s="327"/>
      <c r="G267" s="327">
        <f t="shared" si="76"/>
        <v>0</v>
      </c>
      <c r="H267" s="328">
        <f t="shared" si="77"/>
        <v>0</v>
      </c>
      <c r="I267" s="350"/>
      <c r="M267" s="326"/>
      <c r="N267" s="327"/>
      <c r="O267" s="327"/>
      <c r="P267" s="327">
        <f t="shared" si="78"/>
        <v>0</v>
      </c>
      <c r="Q267" s="328">
        <f t="shared" si="79"/>
        <v>0</v>
      </c>
      <c r="R267" s="350"/>
      <c r="T267" s="326">
        <f t="shared" si="70"/>
        <v>0</v>
      </c>
      <c r="U267" s="328">
        <f t="shared" si="71"/>
        <v>0</v>
      </c>
      <c r="V267" s="350"/>
      <c r="X267" s="362"/>
      <c r="Y267" s="364"/>
    </row>
    <row r="268" spans="1:25" ht="25.5" collapsed="1">
      <c r="A268" s="323"/>
      <c r="B268" s="338" t="s">
        <v>507</v>
      </c>
      <c r="C268" s="368" t="s">
        <v>508</v>
      </c>
      <c r="D268" s="339"/>
      <c r="E268" s="340"/>
      <c r="F268" s="367"/>
      <c r="G268" s="340">
        <f>SUM(G269:G278)</f>
        <v>120626</v>
      </c>
      <c r="H268" s="340">
        <f>SUM(H269:H278)</f>
        <v>22964</v>
      </c>
      <c r="I268" s="354">
        <f>H268/$H$348</f>
        <v>8.8503286340441602E-3</v>
      </c>
      <c r="J268" s="301">
        <f>D268-H268</f>
        <v>-22964</v>
      </c>
      <c r="K268" s="301">
        <f>E268-H268</f>
        <v>-22964</v>
      </c>
      <c r="M268" s="339"/>
      <c r="N268" s="340"/>
      <c r="O268" s="340"/>
      <c r="P268" s="340">
        <f>SUM(P269:P278)</f>
        <v>0</v>
      </c>
      <c r="Q268" s="340">
        <f>SUM(Q269:Q278)</f>
        <v>0</v>
      </c>
      <c r="R268" s="354">
        <f>Q268/$Q$348</f>
        <v>0</v>
      </c>
      <c r="T268" s="339">
        <f t="shared" si="70"/>
        <v>120626</v>
      </c>
      <c r="U268" s="340">
        <f t="shared" si="71"/>
        <v>22964</v>
      </c>
      <c r="V268" s="354">
        <f>U268/$U$348</f>
        <v>8.7928012688640606E-3</v>
      </c>
      <c r="X268" s="362"/>
      <c r="Y268" s="364"/>
    </row>
    <row r="269" spans="1:25" hidden="1" outlineLevel="1">
      <c r="A269" s="323"/>
      <c r="B269" s="370" t="s">
        <v>509</v>
      </c>
      <c r="C269" s="325" t="s">
        <v>510</v>
      </c>
      <c r="D269" s="326" t="s">
        <v>407</v>
      </c>
      <c r="E269" s="327">
        <v>2000</v>
      </c>
      <c r="F269" s="327">
        <v>52.810499999999998</v>
      </c>
      <c r="G269" s="327">
        <f t="shared" ref="G269:G278" si="80">ROUND(E269*F269,0)</f>
        <v>105621</v>
      </c>
      <c r="H269" s="328">
        <f t="shared" ref="H269:H278" si="81">ROUND(G269/$H$8,0)</f>
        <v>20107</v>
      </c>
      <c r="I269" s="350"/>
      <c r="M269" s="326"/>
      <c r="N269" s="327"/>
      <c r="O269" s="327"/>
      <c r="P269" s="327">
        <f t="shared" ref="P269:P278" si="82">ROUND(N269*O269,0)</f>
        <v>0</v>
      </c>
      <c r="Q269" s="328">
        <f t="shared" ref="Q269:Q278" si="83">ROUND(P269/$Q$8,0)</f>
        <v>0</v>
      </c>
      <c r="R269" s="350"/>
      <c r="T269" s="326">
        <f t="shared" si="70"/>
        <v>105621</v>
      </c>
      <c r="U269" s="328">
        <f t="shared" si="71"/>
        <v>20107</v>
      </c>
      <c r="V269" s="350"/>
      <c r="X269" s="362"/>
      <c r="Y269" s="364"/>
    </row>
    <row r="270" spans="1:25" hidden="1" outlineLevel="1">
      <c r="A270" s="323"/>
      <c r="B270" s="370" t="s">
        <v>511</v>
      </c>
      <c r="C270" s="325" t="s">
        <v>467</v>
      </c>
      <c r="D270" s="326" t="s">
        <v>154</v>
      </c>
      <c r="E270" s="327">
        <v>15005</v>
      </c>
      <c r="F270" s="327">
        <v>1</v>
      </c>
      <c r="G270" s="327">
        <f t="shared" si="80"/>
        <v>15005</v>
      </c>
      <c r="H270" s="328">
        <f t="shared" si="81"/>
        <v>2857</v>
      </c>
      <c r="I270" s="350"/>
      <c r="M270" s="326"/>
      <c r="N270" s="327"/>
      <c r="O270" s="327"/>
      <c r="P270" s="327">
        <f t="shared" si="82"/>
        <v>0</v>
      </c>
      <c r="Q270" s="328">
        <f t="shared" si="83"/>
        <v>0</v>
      </c>
      <c r="R270" s="350"/>
      <c r="T270" s="326">
        <f t="shared" si="70"/>
        <v>15005</v>
      </c>
      <c r="U270" s="328">
        <f t="shared" si="71"/>
        <v>2857</v>
      </c>
      <c r="V270" s="350"/>
      <c r="X270" s="362"/>
      <c r="Y270" s="364"/>
    </row>
    <row r="271" spans="1:25" hidden="1" outlineLevel="1">
      <c r="A271" s="323"/>
      <c r="B271" s="370" t="s">
        <v>512</v>
      </c>
      <c r="C271" s="325" t="s">
        <v>149</v>
      </c>
      <c r="D271" s="326"/>
      <c r="E271" s="327"/>
      <c r="F271" s="327"/>
      <c r="G271" s="327">
        <f t="shared" si="80"/>
        <v>0</v>
      </c>
      <c r="H271" s="328">
        <f t="shared" si="81"/>
        <v>0</v>
      </c>
      <c r="I271" s="350"/>
      <c r="M271" s="326"/>
      <c r="N271" s="327"/>
      <c r="O271" s="327"/>
      <c r="P271" s="327">
        <f t="shared" si="82"/>
        <v>0</v>
      </c>
      <c r="Q271" s="328">
        <f t="shared" si="83"/>
        <v>0</v>
      </c>
      <c r="R271" s="350"/>
      <c r="T271" s="326">
        <f t="shared" si="70"/>
        <v>0</v>
      </c>
      <c r="U271" s="328">
        <f t="shared" si="71"/>
        <v>0</v>
      </c>
      <c r="V271" s="350"/>
      <c r="X271" s="362"/>
      <c r="Y271" s="364"/>
    </row>
    <row r="272" spans="1:25" hidden="1" outlineLevel="1">
      <c r="A272" s="323"/>
      <c r="B272" s="370" t="s">
        <v>513</v>
      </c>
      <c r="C272" s="325" t="s">
        <v>149</v>
      </c>
      <c r="D272" s="326"/>
      <c r="E272" s="327"/>
      <c r="F272" s="327"/>
      <c r="G272" s="327">
        <f t="shared" si="80"/>
        <v>0</v>
      </c>
      <c r="H272" s="328">
        <f t="shared" si="81"/>
        <v>0</v>
      </c>
      <c r="I272" s="350"/>
      <c r="M272" s="326"/>
      <c r="N272" s="327"/>
      <c r="O272" s="327"/>
      <c r="P272" s="327">
        <f t="shared" si="82"/>
        <v>0</v>
      </c>
      <c r="Q272" s="328">
        <f t="shared" si="83"/>
        <v>0</v>
      </c>
      <c r="R272" s="350"/>
      <c r="T272" s="326">
        <f t="shared" si="70"/>
        <v>0</v>
      </c>
      <c r="U272" s="328">
        <f t="shared" si="71"/>
        <v>0</v>
      </c>
      <c r="V272" s="350"/>
      <c r="X272" s="362"/>
      <c r="Y272" s="364"/>
    </row>
    <row r="273" spans="1:25" hidden="1" outlineLevel="1">
      <c r="A273" s="323"/>
      <c r="B273" s="370" t="s">
        <v>514</v>
      </c>
      <c r="C273" s="325" t="s">
        <v>149</v>
      </c>
      <c r="D273" s="326"/>
      <c r="E273" s="327"/>
      <c r="F273" s="327"/>
      <c r="G273" s="327">
        <f t="shared" si="80"/>
        <v>0</v>
      </c>
      <c r="H273" s="328">
        <f t="shared" si="81"/>
        <v>0</v>
      </c>
      <c r="I273" s="350"/>
      <c r="M273" s="326"/>
      <c r="N273" s="327"/>
      <c r="O273" s="327"/>
      <c r="P273" s="327">
        <f t="shared" si="82"/>
        <v>0</v>
      </c>
      <c r="Q273" s="328">
        <f t="shared" si="83"/>
        <v>0</v>
      </c>
      <c r="R273" s="350"/>
      <c r="T273" s="326">
        <f t="shared" si="70"/>
        <v>0</v>
      </c>
      <c r="U273" s="328">
        <f t="shared" si="71"/>
        <v>0</v>
      </c>
      <c r="V273" s="350"/>
      <c r="X273" s="362"/>
      <c r="Y273" s="364"/>
    </row>
    <row r="274" spans="1:25" hidden="1" outlineLevel="1">
      <c r="A274" s="323"/>
      <c r="B274" s="370" t="s">
        <v>515</v>
      </c>
      <c r="C274" s="325" t="s">
        <v>149</v>
      </c>
      <c r="D274" s="326"/>
      <c r="E274" s="327"/>
      <c r="F274" s="327"/>
      <c r="G274" s="327">
        <f t="shared" si="80"/>
        <v>0</v>
      </c>
      <c r="H274" s="328">
        <f t="shared" si="81"/>
        <v>0</v>
      </c>
      <c r="I274" s="350"/>
      <c r="M274" s="326"/>
      <c r="N274" s="327"/>
      <c r="O274" s="327"/>
      <c r="P274" s="327">
        <f t="shared" si="82"/>
        <v>0</v>
      </c>
      <c r="Q274" s="328">
        <f t="shared" si="83"/>
        <v>0</v>
      </c>
      <c r="R274" s="350"/>
      <c r="T274" s="326">
        <f t="shared" si="70"/>
        <v>0</v>
      </c>
      <c r="U274" s="328">
        <f t="shared" si="71"/>
        <v>0</v>
      </c>
      <c r="V274" s="350"/>
      <c r="X274" s="362"/>
      <c r="Y274" s="364"/>
    </row>
    <row r="275" spans="1:25" hidden="1" outlineLevel="1">
      <c r="A275" s="323"/>
      <c r="B275" s="370" t="s">
        <v>516</v>
      </c>
      <c r="C275" s="325" t="s">
        <v>149</v>
      </c>
      <c r="D275" s="326"/>
      <c r="E275" s="327"/>
      <c r="F275" s="327"/>
      <c r="G275" s="327">
        <f t="shared" si="80"/>
        <v>0</v>
      </c>
      <c r="H275" s="328">
        <f t="shared" si="81"/>
        <v>0</v>
      </c>
      <c r="I275" s="350"/>
      <c r="M275" s="326"/>
      <c r="N275" s="327"/>
      <c r="O275" s="327"/>
      <c r="P275" s="327">
        <f t="shared" si="82"/>
        <v>0</v>
      </c>
      <c r="Q275" s="328">
        <f t="shared" si="83"/>
        <v>0</v>
      </c>
      <c r="R275" s="350"/>
      <c r="T275" s="326">
        <f t="shared" si="70"/>
        <v>0</v>
      </c>
      <c r="U275" s="328">
        <f t="shared" si="71"/>
        <v>0</v>
      </c>
      <c r="V275" s="350"/>
      <c r="X275" s="362"/>
      <c r="Y275" s="364"/>
    </row>
    <row r="276" spans="1:25" hidden="1" outlineLevel="1">
      <c r="A276" s="323"/>
      <c r="B276" s="370" t="s">
        <v>517</v>
      </c>
      <c r="C276" s="325" t="s">
        <v>149</v>
      </c>
      <c r="D276" s="326"/>
      <c r="E276" s="327"/>
      <c r="F276" s="327"/>
      <c r="G276" s="327">
        <f t="shared" si="80"/>
        <v>0</v>
      </c>
      <c r="H276" s="328">
        <f t="shared" si="81"/>
        <v>0</v>
      </c>
      <c r="I276" s="350"/>
      <c r="M276" s="326"/>
      <c r="N276" s="327"/>
      <c r="O276" s="327"/>
      <c r="P276" s="327">
        <f t="shared" si="82"/>
        <v>0</v>
      </c>
      <c r="Q276" s="328">
        <f t="shared" si="83"/>
        <v>0</v>
      </c>
      <c r="R276" s="350"/>
      <c r="T276" s="326">
        <f t="shared" si="70"/>
        <v>0</v>
      </c>
      <c r="U276" s="328">
        <f t="shared" si="71"/>
        <v>0</v>
      </c>
      <c r="V276" s="350"/>
      <c r="X276" s="362"/>
      <c r="Y276" s="364"/>
    </row>
    <row r="277" spans="1:25" hidden="1" outlineLevel="1">
      <c r="A277" s="323"/>
      <c r="B277" s="370" t="s">
        <v>518</v>
      </c>
      <c r="C277" s="325" t="s">
        <v>149</v>
      </c>
      <c r="D277" s="326"/>
      <c r="E277" s="327"/>
      <c r="F277" s="327"/>
      <c r="G277" s="327">
        <f t="shared" si="80"/>
        <v>0</v>
      </c>
      <c r="H277" s="328">
        <f t="shared" si="81"/>
        <v>0</v>
      </c>
      <c r="I277" s="350"/>
      <c r="M277" s="326"/>
      <c r="N277" s="327"/>
      <c r="O277" s="327"/>
      <c r="P277" s="327">
        <f t="shared" si="82"/>
        <v>0</v>
      </c>
      <c r="Q277" s="328">
        <f t="shared" si="83"/>
        <v>0</v>
      </c>
      <c r="R277" s="350"/>
      <c r="T277" s="326">
        <f t="shared" si="70"/>
        <v>0</v>
      </c>
      <c r="U277" s="328">
        <f t="shared" si="71"/>
        <v>0</v>
      </c>
      <c r="V277" s="350"/>
      <c r="X277" s="362"/>
      <c r="Y277" s="364"/>
    </row>
    <row r="278" spans="1:25" hidden="1" outlineLevel="1">
      <c r="A278" s="323"/>
      <c r="B278" s="370" t="s">
        <v>519</v>
      </c>
      <c r="C278" s="325" t="s">
        <v>149</v>
      </c>
      <c r="D278" s="326"/>
      <c r="E278" s="327"/>
      <c r="F278" s="327"/>
      <c r="G278" s="327">
        <f t="shared" si="80"/>
        <v>0</v>
      </c>
      <c r="H278" s="328">
        <f t="shared" si="81"/>
        <v>0</v>
      </c>
      <c r="I278" s="350"/>
      <c r="M278" s="326"/>
      <c r="N278" s="327"/>
      <c r="O278" s="327"/>
      <c r="P278" s="327">
        <f t="shared" si="82"/>
        <v>0</v>
      </c>
      <c r="Q278" s="328">
        <f t="shared" si="83"/>
        <v>0</v>
      </c>
      <c r="R278" s="350"/>
      <c r="T278" s="326">
        <f t="shared" si="70"/>
        <v>0</v>
      </c>
      <c r="U278" s="328">
        <f t="shared" si="71"/>
        <v>0</v>
      </c>
      <c r="V278" s="350"/>
      <c r="X278" s="362"/>
      <c r="Y278" s="364"/>
    </row>
    <row r="279" spans="1:25" collapsed="1">
      <c r="A279" s="323"/>
      <c r="B279" s="338" t="s">
        <v>520</v>
      </c>
      <c r="C279" s="368" t="s">
        <v>521</v>
      </c>
      <c r="D279" s="339"/>
      <c r="E279" s="340"/>
      <c r="F279" s="367"/>
      <c r="G279" s="340">
        <f>SUM(G280:G289)</f>
        <v>288000</v>
      </c>
      <c r="H279" s="340">
        <f>SUM(H280:H289)</f>
        <v>54827</v>
      </c>
      <c r="I279" s="347">
        <f>H279/$H$348</f>
        <v>2.1130333043839902E-2</v>
      </c>
      <c r="J279" s="301">
        <f>D279-H279</f>
        <v>-54827</v>
      </c>
      <c r="K279" s="301">
        <f>E279-H279</f>
        <v>-54827</v>
      </c>
      <c r="M279" s="339"/>
      <c r="N279" s="340"/>
      <c r="O279" s="340"/>
      <c r="P279" s="340">
        <f>SUM(P280:P289)</f>
        <v>0</v>
      </c>
      <c r="Q279" s="340">
        <f>SUM(Q280:Q289)</f>
        <v>0</v>
      </c>
      <c r="R279" s="347">
        <f>Q279/$Q$348</f>
        <v>0</v>
      </c>
      <c r="T279" s="339">
        <f t="shared" si="70"/>
        <v>288000</v>
      </c>
      <c r="U279" s="340">
        <f t="shared" si="71"/>
        <v>54827</v>
      </c>
      <c r="V279" s="347">
        <f>U279/$U$348</f>
        <v>2.09929853321725E-2</v>
      </c>
      <c r="X279" s="362"/>
      <c r="Y279" s="364"/>
    </row>
    <row r="280" spans="1:25" hidden="1" outlineLevel="1">
      <c r="A280" s="323"/>
      <c r="B280" s="370" t="s">
        <v>522</v>
      </c>
      <c r="C280" s="325" t="s">
        <v>523</v>
      </c>
      <c r="D280" s="326" t="s">
        <v>524</v>
      </c>
      <c r="E280" s="327">
        <v>34000</v>
      </c>
      <c r="F280" s="327">
        <v>3</v>
      </c>
      <c r="G280" s="327">
        <f t="shared" ref="G280:G289" si="84">ROUND(E280*F280,0)</f>
        <v>102000</v>
      </c>
      <c r="H280" s="328">
        <f t="shared" ref="H280:H289" si="85">ROUND(G280/$H$8,0)</f>
        <v>19418</v>
      </c>
      <c r="I280" s="350"/>
      <c r="M280" s="326"/>
      <c r="N280" s="327"/>
      <c r="O280" s="327"/>
      <c r="P280" s="327">
        <f t="shared" ref="P280:P289" si="86">ROUND(N280*O280,0)</f>
        <v>0</v>
      </c>
      <c r="Q280" s="328">
        <f t="shared" ref="Q280:Q289" si="87">ROUND(P280/$Q$8,0)</f>
        <v>0</v>
      </c>
      <c r="R280" s="350"/>
      <c r="T280" s="326">
        <f t="shared" si="70"/>
        <v>102000</v>
      </c>
      <c r="U280" s="328">
        <f t="shared" si="71"/>
        <v>19418</v>
      </c>
      <c r="V280" s="350"/>
      <c r="X280" s="362"/>
      <c r="Y280" s="364"/>
    </row>
    <row r="281" spans="1:25" hidden="1" outlineLevel="1">
      <c r="A281" s="323"/>
      <c r="B281" s="370" t="s">
        <v>525</v>
      </c>
      <c r="C281" s="325" t="s">
        <v>526</v>
      </c>
      <c r="D281" s="326" t="s">
        <v>527</v>
      </c>
      <c r="E281" s="327">
        <v>62000</v>
      </c>
      <c r="F281" s="327">
        <v>3</v>
      </c>
      <c r="G281" s="327">
        <f t="shared" si="84"/>
        <v>186000</v>
      </c>
      <c r="H281" s="328">
        <f t="shared" si="85"/>
        <v>35409</v>
      </c>
      <c r="I281" s="350"/>
      <c r="M281" s="326"/>
      <c r="N281" s="327"/>
      <c r="O281" s="327"/>
      <c r="P281" s="327">
        <f t="shared" si="86"/>
        <v>0</v>
      </c>
      <c r="Q281" s="328">
        <f t="shared" si="87"/>
        <v>0</v>
      </c>
      <c r="R281" s="350"/>
      <c r="T281" s="326">
        <f t="shared" si="70"/>
        <v>186000</v>
      </c>
      <c r="U281" s="328">
        <f t="shared" si="71"/>
        <v>35409</v>
      </c>
      <c r="V281" s="350"/>
      <c r="X281" s="362"/>
      <c r="Y281" s="364"/>
    </row>
    <row r="282" spans="1:25" hidden="1" outlineLevel="1">
      <c r="A282" s="323"/>
      <c r="B282" s="370" t="s">
        <v>528</v>
      </c>
      <c r="C282" s="325" t="s">
        <v>149</v>
      </c>
      <c r="D282" s="326"/>
      <c r="E282" s="327"/>
      <c r="F282" s="327"/>
      <c r="G282" s="327">
        <f t="shared" si="84"/>
        <v>0</v>
      </c>
      <c r="H282" s="328">
        <f t="shared" si="85"/>
        <v>0</v>
      </c>
      <c r="I282" s="350"/>
      <c r="M282" s="326"/>
      <c r="N282" s="327"/>
      <c r="O282" s="327"/>
      <c r="P282" s="327">
        <f t="shared" si="86"/>
        <v>0</v>
      </c>
      <c r="Q282" s="328">
        <f t="shared" si="87"/>
        <v>0</v>
      </c>
      <c r="R282" s="350"/>
      <c r="T282" s="326">
        <f t="shared" si="70"/>
        <v>0</v>
      </c>
      <c r="U282" s="328">
        <f t="shared" si="71"/>
        <v>0</v>
      </c>
      <c r="V282" s="350"/>
      <c r="X282" s="362"/>
      <c r="Y282" s="364"/>
    </row>
    <row r="283" spans="1:25" hidden="1" outlineLevel="1">
      <c r="A283" s="323"/>
      <c r="B283" s="370" t="s">
        <v>529</v>
      </c>
      <c r="C283" s="325" t="s">
        <v>149</v>
      </c>
      <c r="D283" s="326"/>
      <c r="E283" s="327"/>
      <c r="F283" s="327"/>
      <c r="G283" s="327">
        <f t="shared" si="84"/>
        <v>0</v>
      </c>
      <c r="H283" s="328">
        <f t="shared" si="85"/>
        <v>0</v>
      </c>
      <c r="I283" s="350"/>
      <c r="M283" s="326"/>
      <c r="N283" s="327"/>
      <c r="O283" s="327"/>
      <c r="P283" s="327">
        <f t="shared" si="86"/>
        <v>0</v>
      </c>
      <c r="Q283" s="328">
        <f t="shared" si="87"/>
        <v>0</v>
      </c>
      <c r="R283" s="350"/>
      <c r="T283" s="326">
        <f t="shared" si="70"/>
        <v>0</v>
      </c>
      <c r="U283" s="328">
        <f t="shared" si="71"/>
        <v>0</v>
      </c>
      <c r="V283" s="350"/>
      <c r="X283" s="362"/>
      <c r="Y283" s="364"/>
    </row>
    <row r="284" spans="1:25" hidden="1" outlineLevel="1">
      <c r="A284" s="323"/>
      <c r="B284" s="370" t="s">
        <v>530</v>
      </c>
      <c r="C284" s="325" t="s">
        <v>149</v>
      </c>
      <c r="D284" s="326"/>
      <c r="E284" s="327"/>
      <c r="F284" s="327"/>
      <c r="G284" s="327">
        <f t="shared" si="84"/>
        <v>0</v>
      </c>
      <c r="H284" s="328">
        <f t="shared" si="85"/>
        <v>0</v>
      </c>
      <c r="I284" s="350"/>
      <c r="M284" s="326"/>
      <c r="N284" s="327"/>
      <c r="O284" s="327"/>
      <c r="P284" s="327">
        <f t="shared" si="86"/>
        <v>0</v>
      </c>
      <c r="Q284" s="328">
        <f t="shared" si="87"/>
        <v>0</v>
      </c>
      <c r="R284" s="350"/>
      <c r="T284" s="326">
        <f t="shared" si="70"/>
        <v>0</v>
      </c>
      <c r="U284" s="328">
        <f t="shared" si="71"/>
        <v>0</v>
      </c>
      <c r="V284" s="350"/>
      <c r="X284" s="362"/>
      <c r="Y284" s="364"/>
    </row>
    <row r="285" spans="1:25" hidden="1" outlineLevel="1">
      <c r="A285" s="323"/>
      <c r="B285" s="370" t="s">
        <v>531</v>
      </c>
      <c r="C285" s="325" t="s">
        <v>149</v>
      </c>
      <c r="D285" s="326"/>
      <c r="E285" s="327"/>
      <c r="F285" s="327"/>
      <c r="G285" s="327">
        <f t="shared" si="84"/>
        <v>0</v>
      </c>
      <c r="H285" s="328">
        <f t="shared" si="85"/>
        <v>0</v>
      </c>
      <c r="I285" s="350"/>
      <c r="M285" s="326"/>
      <c r="N285" s="327"/>
      <c r="O285" s="327"/>
      <c r="P285" s="327">
        <f t="shared" si="86"/>
        <v>0</v>
      </c>
      <c r="Q285" s="328">
        <f t="shared" si="87"/>
        <v>0</v>
      </c>
      <c r="R285" s="350"/>
      <c r="T285" s="326">
        <f t="shared" si="70"/>
        <v>0</v>
      </c>
      <c r="U285" s="328">
        <f t="shared" si="71"/>
        <v>0</v>
      </c>
      <c r="V285" s="350"/>
      <c r="X285" s="362"/>
      <c r="Y285" s="364"/>
    </row>
    <row r="286" spans="1:25" hidden="1" outlineLevel="1">
      <c r="A286" s="323"/>
      <c r="B286" s="370" t="s">
        <v>532</v>
      </c>
      <c r="C286" s="325" t="s">
        <v>149</v>
      </c>
      <c r="D286" s="326"/>
      <c r="E286" s="327"/>
      <c r="F286" s="327"/>
      <c r="G286" s="327">
        <f t="shared" si="84"/>
        <v>0</v>
      </c>
      <c r="H286" s="328">
        <f t="shared" si="85"/>
        <v>0</v>
      </c>
      <c r="I286" s="350"/>
      <c r="M286" s="326"/>
      <c r="N286" s="327"/>
      <c r="O286" s="327"/>
      <c r="P286" s="327">
        <f t="shared" si="86"/>
        <v>0</v>
      </c>
      <c r="Q286" s="328">
        <f t="shared" si="87"/>
        <v>0</v>
      </c>
      <c r="R286" s="350"/>
      <c r="T286" s="326">
        <f t="shared" si="70"/>
        <v>0</v>
      </c>
      <c r="U286" s="328">
        <f t="shared" si="71"/>
        <v>0</v>
      </c>
      <c r="V286" s="350"/>
      <c r="X286" s="362"/>
      <c r="Y286" s="364"/>
    </row>
    <row r="287" spans="1:25" hidden="1" outlineLevel="1">
      <c r="A287" s="323"/>
      <c r="B287" s="370" t="s">
        <v>533</v>
      </c>
      <c r="C287" s="325" t="s">
        <v>149</v>
      </c>
      <c r="D287" s="326"/>
      <c r="E287" s="327"/>
      <c r="F287" s="327"/>
      <c r="G287" s="327">
        <f t="shared" si="84"/>
        <v>0</v>
      </c>
      <c r="H287" s="328">
        <f t="shared" si="85"/>
        <v>0</v>
      </c>
      <c r="I287" s="350"/>
      <c r="M287" s="326"/>
      <c r="N287" s="327"/>
      <c r="O287" s="327"/>
      <c r="P287" s="327">
        <f t="shared" si="86"/>
        <v>0</v>
      </c>
      <c r="Q287" s="328">
        <f t="shared" si="87"/>
        <v>0</v>
      </c>
      <c r="R287" s="350"/>
      <c r="T287" s="326">
        <f t="shared" si="70"/>
        <v>0</v>
      </c>
      <c r="U287" s="328">
        <f t="shared" si="71"/>
        <v>0</v>
      </c>
      <c r="V287" s="350"/>
      <c r="X287" s="362"/>
      <c r="Y287" s="364"/>
    </row>
    <row r="288" spans="1:25" hidden="1" outlineLevel="1">
      <c r="A288" s="323"/>
      <c r="B288" s="370" t="s">
        <v>534</v>
      </c>
      <c r="C288" s="325" t="s">
        <v>149</v>
      </c>
      <c r="D288" s="326"/>
      <c r="E288" s="327"/>
      <c r="F288" s="327"/>
      <c r="G288" s="327">
        <f t="shared" si="84"/>
        <v>0</v>
      </c>
      <c r="H288" s="328">
        <f t="shared" si="85"/>
        <v>0</v>
      </c>
      <c r="I288" s="350"/>
      <c r="M288" s="326"/>
      <c r="N288" s="327"/>
      <c r="O288" s="327"/>
      <c r="P288" s="327">
        <f t="shared" si="86"/>
        <v>0</v>
      </c>
      <c r="Q288" s="328">
        <f t="shared" si="87"/>
        <v>0</v>
      </c>
      <c r="R288" s="350"/>
      <c r="T288" s="326">
        <f t="shared" si="70"/>
        <v>0</v>
      </c>
      <c r="U288" s="328">
        <f t="shared" si="71"/>
        <v>0</v>
      </c>
      <c r="V288" s="350"/>
      <c r="X288" s="362"/>
      <c r="Y288" s="364"/>
    </row>
    <row r="289" spans="1:25" hidden="1" outlineLevel="1">
      <c r="A289" s="323"/>
      <c r="B289" s="370" t="s">
        <v>535</v>
      </c>
      <c r="C289" s="325" t="s">
        <v>149</v>
      </c>
      <c r="D289" s="326"/>
      <c r="E289" s="327"/>
      <c r="F289" s="327"/>
      <c r="G289" s="327">
        <f t="shared" si="84"/>
        <v>0</v>
      </c>
      <c r="H289" s="328">
        <f t="shared" si="85"/>
        <v>0</v>
      </c>
      <c r="I289" s="350"/>
      <c r="M289" s="326"/>
      <c r="N289" s="327"/>
      <c r="O289" s="327"/>
      <c r="P289" s="327">
        <f t="shared" si="86"/>
        <v>0</v>
      </c>
      <c r="Q289" s="328">
        <f t="shared" si="87"/>
        <v>0</v>
      </c>
      <c r="R289" s="350"/>
      <c r="T289" s="326">
        <f t="shared" si="70"/>
        <v>0</v>
      </c>
      <c r="U289" s="328">
        <f t="shared" si="71"/>
        <v>0</v>
      </c>
      <c r="V289" s="350"/>
      <c r="X289" s="362"/>
      <c r="Y289" s="364"/>
    </row>
    <row r="290" spans="1:25" collapsed="1">
      <c r="A290" s="323"/>
      <c r="B290" s="338" t="s">
        <v>536</v>
      </c>
      <c r="C290" s="369" t="s">
        <v>537</v>
      </c>
      <c r="D290" s="339"/>
      <c r="E290" s="340"/>
      <c r="F290" s="340"/>
      <c r="G290" s="340">
        <f>SUM(G291:G300)</f>
        <v>98000</v>
      </c>
      <c r="H290" s="340">
        <f>SUM(H291:H300)</f>
        <v>18657</v>
      </c>
      <c r="I290" s="354">
        <f>H290/$H$348</f>
        <v>7.1904102649957297E-3</v>
      </c>
      <c r="J290" s="301">
        <f>D290-H290</f>
        <v>-18657</v>
      </c>
      <c r="K290" s="301">
        <f>E290-H290</f>
        <v>-18657</v>
      </c>
      <c r="M290" s="339"/>
      <c r="N290" s="340"/>
      <c r="O290" s="340"/>
      <c r="P290" s="340">
        <f>SUM(P291:P300)</f>
        <v>0</v>
      </c>
      <c r="Q290" s="340">
        <f>SUM(Q291:Q300)</f>
        <v>0</v>
      </c>
      <c r="R290" s="354">
        <f>Q290/$Q$348</f>
        <v>0</v>
      </c>
      <c r="T290" s="339">
        <f t="shared" si="70"/>
        <v>98000</v>
      </c>
      <c r="U290" s="340">
        <f t="shared" si="71"/>
        <v>18657</v>
      </c>
      <c r="V290" s="354">
        <f>U290/$U$348</f>
        <v>7.1436724121754398E-3</v>
      </c>
      <c r="X290" s="362"/>
      <c r="Y290" s="364"/>
    </row>
    <row r="291" spans="1:25" hidden="1" outlineLevel="1">
      <c r="A291" s="323"/>
      <c r="B291" s="370" t="s">
        <v>538</v>
      </c>
      <c r="C291" s="325" t="s">
        <v>539</v>
      </c>
      <c r="D291" s="326" t="s">
        <v>527</v>
      </c>
      <c r="E291" s="327">
        <v>24000</v>
      </c>
      <c r="F291" s="327">
        <v>2</v>
      </c>
      <c r="G291" s="327">
        <f t="shared" ref="G291:G300" si="88">ROUND(E291*F291,0)</f>
        <v>48000</v>
      </c>
      <c r="H291" s="328">
        <f t="shared" ref="H291:H300" si="89">ROUND(G291/$H$8,0)</f>
        <v>9138</v>
      </c>
      <c r="I291" s="350"/>
      <c r="M291" s="326"/>
      <c r="N291" s="327"/>
      <c r="O291" s="327"/>
      <c r="P291" s="327">
        <f t="shared" ref="P291:P300" si="90">ROUND(N291*O291,0)</f>
        <v>0</v>
      </c>
      <c r="Q291" s="328">
        <f t="shared" ref="Q291:Q300" si="91">ROUND(P291/$Q$8,0)</f>
        <v>0</v>
      </c>
      <c r="R291" s="350"/>
      <c r="T291" s="326">
        <f t="shared" si="70"/>
        <v>48000</v>
      </c>
      <c r="U291" s="328">
        <f t="shared" si="71"/>
        <v>9138</v>
      </c>
      <c r="V291" s="350"/>
      <c r="X291" s="362"/>
      <c r="Y291" s="364"/>
    </row>
    <row r="292" spans="1:25" hidden="1" outlineLevel="1">
      <c r="A292" s="323"/>
      <c r="B292" s="370" t="s">
        <v>540</v>
      </c>
      <c r="C292" s="325" t="s">
        <v>541</v>
      </c>
      <c r="D292" s="326" t="s">
        <v>524</v>
      </c>
      <c r="E292" s="327">
        <v>25000</v>
      </c>
      <c r="F292" s="327">
        <v>2</v>
      </c>
      <c r="G292" s="327">
        <f t="shared" si="88"/>
        <v>50000</v>
      </c>
      <c r="H292" s="328">
        <f t="shared" si="89"/>
        <v>9519</v>
      </c>
      <c r="I292" s="350"/>
      <c r="M292" s="326"/>
      <c r="N292" s="327"/>
      <c r="O292" s="327"/>
      <c r="P292" s="327">
        <f t="shared" si="90"/>
        <v>0</v>
      </c>
      <c r="Q292" s="328">
        <f t="shared" si="91"/>
        <v>0</v>
      </c>
      <c r="R292" s="350"/>
      <c r="T292" s="326">
        <f t="shared" si="70"/>
        <v>50000</v>
      </c>
      <c r="U292" s="328">
        <f t="shared" si="71"/>
        <v>9519</v>
      </c>
      <c r="V292" s="350"/>
      <c r="X292" s="362"/>
      <c r="Y292" s="364"/>
    </row>
    <row r="293" spans="1:25" hidden="1" outlineLevel="1">
      <c r="A293" s="323"/>
      <c r="B293" s="370" t="s">
        <v>542</v>
      </c>
      <c r="C293" s="325" t="s">
        <v>149</v>
      </c>
      <c r="D293" s="326"/>
      <c r="E293" s="327"/>
      <c r="F293" s="327"/>
      <c r="G293" s="327">
        <f t="shared" si="88"/>
        <v>0</v>
      </c>
      <c r="H293" s="328">
        <f t="shared" si="89"/>
        <v>0</v>
      </c>
      <c r="I293" s="350"/>
      <c r="M293" s="326"/>
      <c r="N293" s="327"/>
      <c r="O293" s="327"/>
      <c r="P293" s="327">
        <f t="shared" si="90"/>
        <v>0</v>
      </c>
      <c r="Q293" s="328">
        <f t="shared" si="91"/>
        <v>0</v>
      </c>
      <c r="R293" s="350"/>
      <c r="T293" s="326">
        <f t="shared" si="70"/>
        <v>0</v>
      </c>
      <c r="U293" s="328">
        <f t="shared" si="71"/>
        <v>0</v>
      </c>
      <c r="V293" s="350"/>
      <c r="X293" s="362"/>
      <c r="Y293" s="364"/>
    </row>
    <row r="294" spans="1:25" hidden="1" outlineLevel="1">
      <c r="A294" s="323"/>
      <c r="B294" s="370" t="s">
        <v>543</v>
      </c>
      <c r="C294" s="325" t="s">
        <v>149</v>
      </c>
      <c r="D294" s="326"/>
      <c r="E294" s="327"/>
      <c r="F294" s="327"/>
      <c r="G294" s="327">
        <f t="shared" si="88"/>
        <v>0</v>
      </c>
      <c r="H294" s="328">
        <f t="shared" si="89"/>
        <v>0</v>
      </c>
      <c r="I294" s="350"/>
      <c r="M294" s="326"/>
      <c r="N294" s="327"/>
      <c r="O294" s="327"/>
      <c r="P294" s="327">
        <f t="shared" si="90"/>
        <v>0</v>
      </c>
      <c r="Q294" s="328">
        <f t="shared" si="91"/>
        <v>0</v>
      </c>
      <c r="R294" s="350"/>
      <c r="T294" s="326">
        <f t="shared" si="70"/>
        <v>0</v>
      </c>
      <c r="U294" s="328">
        <f t="shared" si="71"/>
        <v>0</v>
      </c>
      <c r="V294" s="350"/>
      <c r="X294" s="362"/>
      <c r="Y294" s="364"/>
    </row>
    <row r="295" spans="1:25" hidden="1" outlineLevel="1">
      <c r="A295" s="323"/>
      <c r="B295" s="370" t="s">
        <v>544</v>
      </c>
      <c r="C295" s="325" t="s">
        <v>149</v>
      </c>
      <c r="D295" s="326"/>
      <c r="E295" s="327"/>
      <c r="F295" s="327"/>
      <c r="G295" s="327">
        <f t="shared" si="88"/>
        <v>0</v>
      </c>
      <c r="H295" s="328">
        <f t="shared" si="89"/>
        <v>0</v>
      </c>
      <c r="I295" s="350"/>
      <c r="M295" s="326"/>
      <c r="N295" s="327"/>
      <c r="O295" s="327"/>
      <c r="P295" s="327">
        <f t="shared" si="90"/>
        <v>0</v>
      </c>
      <c r="Q295" s="328">
        <f t="shared" si="91"/>
        <v>0</v>
      </c>
      <c r="R295" s="350"/>
      <c r="T295" s="326">
        <f t="shared" si="70"/>
        <v>0</v>
      </c>
      <c r="U295" s="328">
        <f t="shared" si="71"/>
        <v>0</v>
      </c>
      <c r="V295" s="350"/>
      <c r="X295" s="362"/>
      <c r="Y295" s="364"/>
    </row>
    <row r="296" spans="1:25" hidden="1" outlineLevel="1">
      <c r="A296" s="323"/>
      <c r="B296" s="370" t="s">
        <v>545</v>
      </c>
      <c r="C296" s="325" t="s">
        <v>149</v>
      </c>
      <c r="D296" s="326"/>
      <c r="E296" s="327"/>
      <c r="F296" s="327"/>
      <c r="G296" s="327">
        <f t="shared" si="88"/>
        <v>0</v>
      </c>
      <c r="H296" s="328">
        <f t="shared" si="89"/>
        <v>0</v>
      </c>
      <c r="I296" s="350"/>
      <c r="M296" s="326"/>
      <c r="N296" s="327"/>
      <c r="O296" s="327"/>
      <c r="P296" s="327">
        <f t="shared" si="90"/>
        <v>0</v>
      </c>
      <c r="Q296" s="328">
        <f t="shared" si="91"/>
        <v>0</v>
      </c>
      <c r="R296" s="350"/>
      <c r="T296" s="326">
        <f t="shared" si="70"/>
        <v>0</v>
      </c>
      <c r="U296" s="328">
        <f t="shared" si="71"/>
        <v>0</v>
      </c>
      <c r="V296" s="350"/>
      <c r="X296" s="362"/>
      <c r="Y296" s="364"/>
    </row>
    <row r="297" spans="1:25" hidden="1" outlineLevel="1">
      <c r="A297" s="323"/>
      <c r="B297" s="370" t="s">
        <v>546</v>
      </c>
      <c r="C297" s="325" t="s">
        <v>149</v>
      </c>
      <c r="D297" s="326"/>
      <c r="E297" s="327"/>
      <c r="F297" s="327"/>
      <c r="G297" s="327">
        <f t="shared" si="88"/>
        <v>0</v>
      </c>
      <c r="H297" s="328">
        <f t="shared" si="89"/>
        <v>0</v>
      </c>
      <c r="I297" s="350"/>
      <c r="M297" s="326"/>
      <c r="N297" s="327"/>
      <c r="O297" s="327"/>
      <c r="P297" s="327">
        <f t="shared" si="90"/>
        <v>0</v>
      </c>
      <c r="Q297" s="328">
        <f t="shared" si="91"/>
        <v>0</v>
      </c>
      <c r="R297" s="350"/>
      <c r="T297" s="326">
        <f t="shared" si="70"/>
        <v>0</v>
      </c>
      <c r="U297" s="328">
        <f t="shared" si="71"/>
        <v>0</v>
      </c>
      <c r="V297" s="350"/>
      <c r="X297" s="362"/>
      <c r="Y297" s="364"/>
    </row>
    <row r="298" spans="1:25" hidden="1" outlineLevel="1">
      <c r="A298" s="323"/>
      <c r="B298" s="370" t="s">
        <v>547</v>
      </c>
      <c r="C298" s="325" t="s">
        <v>149</v>
      </c>
      <c r="D298" s="326"/>
      <c r="E298" s="327"/>
      <c r="F298" s="327"/>
      <c r="G298" s="327">
        <f t="shared" si="88"/>
        <v>0</v>
      </c>
      <c r="H298" s="328">
        <f t="shared" si="89"/>
        <v>0</v>
      </c>
      <c r="I298" s="350"/>
      <c r="M298" s="326"/>
      <c r="N298" s="327"/>
      <c r="O298" s="327"/>
      <c r="P298" s="327">
        <f t="shared" si="90"/>
        <v>0</v>
      </c>
      <c r="Q298" s="328">
        <f t="shared" si="91"/>
        <v>0</v>
      </c>
      <c r="R298" s="350"/>
      <c r="T298" s="326">
        <f t="shared" si="70"/>
        <v>0</v>
      </c>
      <c r="U298" s="328">
        <f t="shared" si="71"/>
        <v>0</v>
      </c>
      <c r="V298" s="350"/>
      <c r="X298" s="362"/>
      <c r="Y298" s="364"/>
    </row>
    <row r="299" spans="1:25" hidden="1" outlineLevel="1">
      <c r="A299" s="323"/>
      <c r="B299" s="370" t="s">
        <v>548</v>
      </c>
      <c r="C299" s="325" t="s">
        <v>149</v>
      </c>
      <c r="D299" s="326"/>
      <c r="E299" s="327"/>
      <c r="F299" s="327"/>
      <c r="G299" s="327">
        <f t="shared" si="88"/>
        <v>0</v>
      </c>
      <c r="H299" s="328">
        <f t="shared" si="89"/>
        <v>0</v>
      </c>
      <c r="I299" s="350"/>
      <c r="M299" s="326"/>
      <c r="N299" s="327"/>
      <c r="O299" s="327"/>
      <c r="P299" s="327">
        <f t="shared" si="90"/>
        <v>0</v>
      </c>
      <c r="Q299" s="328">
        <f t="shared" si="91"/>
        <v>0</v>
      </c>
      <c r="R299" s="350"/>
      <c r="T299" s="326">
        <f t="shared" si="70"/>
        <v>0</v>
      </c>
      <c r="U299" s="328">
        <f t="shared" si="71"/>
        <v>0</v>
      </c>
      <c r="V299" s="350"/>
      <c r="X299" s="362"/>
      <c r="Y299" s="364"/>
    </row>
    <row r="300" spans="1:25" hidden="1" outlineLevel="1">
      <c r="A300" s="323"/>
      <c r="B300" s="370" t="s">
        <v>549</v>
      </c>
      <c r="C300" s="325" t="s">
        <v>149</v>
      </c>
      <c r="D300" s="326"/>
      <c r="E300" s="327"/>
      <c r="F300" s="327"/>
      <c r="G300" s="327">
        <f t="shared" si="88"/>
        <v>0</v>
      </c>
      <c r="H300" s="328">
        <f t="shared" si="89"/>
        <v>0</v>
      </c>
      <c r="I300" s="350"/>
      <c r="M300" s="326"/>
      <c r="N300" s="327"/>
      <c r="O300" s="327"/>
      <c r="P300" s="327">
        <f t="shared" si="90"/>
        <v>0</v>
      </c>
      <c r="Q300" s="328">
        <f t="shared" si="91"/>
        <v>0</v>
      </c>
      <c r="R300" s="350"/>
      <c r="T300" s="326">
        <f t="shared" si="70"/>
        <v>0</v>
      </c>
      <c r="U300" s="328">
        <f t="shared" si="71"/>
        <v>0</v>
      </c>
      <c r="V300" s="350"/>
      <c r="X300" s="362"/>
      <c r="Y300" s="364"/>
    </row>
    <row r="301" spans="1:25" collapsed="1">
      <c r="A301" s="323"/>
      <c r="B301" s="338" t="s">
        <v>550</v>
      </c>
      <c r="C301" s="369" t="s">
        <v>551</v>
      </c>
      <c r="D301" s="339"/>
      <c r="E301" s="340"/>
      <c r="F301" s="340"/>
      <c r="G301" s="340">
        <f>SUM(G302:G311)</f>
        <v>316800</v>
      </c>
      <c r="H301" s="340">
        <f>SUM(H302:H311)</f>
        <v>60310</v>
      </c>
      <c r="I301" s="354">
        <f>H301/$H$348</f>
        <v>2.32434819682635E-2</v>
      </c>
      <c r="J301" s="301">
        <f>D301-H301</f>
        <v>-60310</v>
      </c>
      <c r="K301" s="301">
        <f>E301-H301</f>
        <v>-60310</v>
      </c>
      <c r="M301" s="339"/>
      <c r="N301" s="340"/>
      <c r="O301" s="340"/>
      <c r="P301" s="340">
        <f>SUM(P302:P311)</f>
        <v>0</v>
      </c>
      <c r="Q301" s="340">
        <f>SUM(Q302:Q311)</f>
        <v>0</v>
      </c>
      <c r="R301" s="354">
        <f>Q301/$Q$348</f>
        <v>0</v>
      </c>
      <c r="T301" s="339">
        <f t="shared" ref="T301:T311" si="92">G301+P301</f>
        <v>316800</v>
      </c>
      <c r="U301" s="340">
        <f t="shared" ref="U301:U311" si="93">H301+Q301</f>
        <v>60310</v>
      </c>
      <c r="V301" s="354">
        <f>U301/$U$348</f>
        <v>2.3092398733896201E-2</v>
      </c>
      <c r="X301" s="362"/>
      <c r="Y301" s="364"/>
    </row>
    <row r="302" spans="1:25" hidden="1" outlineLevel="1">
      <c r="A302" s="323"/>
      <c r="B302" s="370" t="s">
        <v>552</v>
      </c>
      <c r="C302" s="325" t="s">
        <v>553</v>
      </c>
      <c r="D302" s="326" t="s">
        <v>197</v>
      </c>
      <c r="E302" s="327">
        <v>35200</v>
      </c>
      <c r="F302" s="327">
        <v>9</v>
      </c>
      <c r="G302" s="327">
        <f t="shared" ref="G302:G311" si="94">ROUND(E302*F302,0)</f>
        <v>316800</v>
      </c>
      <c r="H302" s="328">
        <f t="shared" ref="H302:H311" si="95">ROUND(G302/$H$8,0)</f>
        <v>60310</v>
      </c>
      <c r="I302" s="350"/>
      <c r="M302" s="326"/>
      <c r="N302" s="327"/>
      <c r="O302" s="327"/>
      <c r="P302" s="327">
        <f t="shared" ref="P302:P311" si="96">ROUND(N302*O302,0)</f>
        <v>0</v>
      </c>
      <c r="Q302" s="328">
        <f t="shared" ref="Q302:Q311" si="97">ROUND(P302/$Q$8,0)</f>
        <v>0</v>
      </c>
      <c r="R302" s="350"/>
      <c r="T302" s="326">
        <f t="shared" si="92"/>
        <v>316800</v>
      </c>
      <c r="U302" s="328">
        <f t="shared" si="93"/>
        <v>60310</v>
      </c>
      <c r="V302" s="350"/>
      <c r="X302" s="362"/>
      <c r="Y302" s="364"/>
    </row>
    <row r="303" spans="1:25" hidden="1" outlineLevel="1">
      <c r="A303" s="323"/>
      <c r="B303" s="370" t="s">
        <v>554</v>
      </c>
      <c r="C303" s="325" t="s">
        <v>149</v>
      </c>
      <c r="D303" s="326"/>
      <c r="E303" s="327"/>
      <c r="F303" s="327"/>
      <c r="G303" s="327">
        <f t="shared" si="94"/>
        <v>0</v>
      </c>
      <c r="H303" s="328">
        <f t="shared" si="95"/>
        <v>0</v>
      </c>
      <c r="I303" s="350"/>
      <c r="M303" s="326"/>
      <c r="N303" s="327"/>
      <c r="O303" s="327"/>
      <c r="P303" s="327">
        <f t="shared" si="96"/>
        <v>0</v>
      </c>
      <c r="Q303" s="328">
        <f t="shared" si="97"/>
        <v>0</v>
      </c>
      <c r="R303" s="350"/>
      <c r="T303" s="326">
        <f t="shared" si="92"/>
        <v>0</v>
      </c>
      <c r="U303" s="328">
        <f t="shared" si="93"/>
        <v>0</v>
      </c>
      <c r="V303" s="350"/>
      <c r="X303" s="362"/>
      <c r="Y303" s="364"/>
    </row>
    <row r="304" spans="1:25" hidden="1" outlineLevel="1">
      <c r="A304" s="323"/>
      <c r="B304" s="370" t="s">
        <v>555</v>
      </c>
      <c r="C304" s="325" t="s">
        <v>149</v>
      </c>
      <c r="D304" s="326"/>
      <c r="E304" s="327"/>
      <c r="F304" s="327"/>
      <c r="G304" s="327">
        <f t="shared" si="94"/>
        <v>0</v>
      </c>
      <c r="H304" s="328">
        <f t="shared" si="95"/>
        <v>0</v>
      </c>
      <c r="I304" s="350"/>
      <c r="M304" s="326"/>
      <c r="N304" s="327"/>
      <c r="O304" s="327"/>
      <c r="P304" s="327">
        <f t="shared" si="96"/>
        <v>0</v>
      </c>
      <c r="Q304" s="328">
        <f t="shared" si="97"/>
        <v>0</v>
      </c>
      <c r="R304" s="350"/>
      <c r="T304" s="326">
        <f t="shared" si="92"/>
        <v>0</v>
      </c>
      <c r="U304" s="328">
        <f t="shared" si="93"/>
        <v>0</v>
      </c>
      <c r="V304" s="350"/>
      <c r="X304" s="362"/>
      <c r="Y304" s="364"/>
    </row>
    <row r="305" spans="1:25" hidden="1" outlineLevel="1">
      <c r="A305" s="323"/>
      <c r="B305" s="370" t="s">
        <v>556</v>
      </c>
      <c r="C305" s="325" t="s">
        <v>149</v>
      </c>
      <c r="D305" s="326"/>
      <c r="E305" s="327"/>
      <c r="F305" s="327"/>
      <c r="G305" s="327">
        <f t="shared" si="94"/>
        <v>0</v>
      </c>
      <c r="H305" s="328">
        <f t="shared" si="95"/>
        <v>0</v>
      </c>
      <c r="I305" s="350"/>
      <c r="M305" s="326"/>
      <c r="N305" s="327"/>
      <c r="O305" s="327"/>
      <c r="P305" s="327">
        <f t="shared" si="96"/>
        <v>0</v>
      </c>
      <c r="Q305" s="328">
        <f t="shared" si="97"/>
        <v>0</v>
      </c>
      <c r="R305" s="350"/>
      <c r="T305" s="326">
        <f t="shared" si="92"/>
        <v>0</v>
      </c>
      <c r="U305" s="328">
        <f t="shared" si="93"/>
        <v>0</v>
      </c>
      <c r="V305" s="350"/>
      <c r="X305" s="362"/>
      <c r="Y305" s="364"/>
    </row>
    <row r="306" spans="1:25" hidden="1" outlineLevel="1">
      <c r="A306" s="323"/>
      <c r="B306" s="370" t="s">
        <v>557</v>
      </c>
      <c r="C306" s="325" t="s">
        <v>149</v>
      </c>
      <c r="D306" s="326"/>
      <c r="E306" s="327"/>
      <c r="F306" s="327"/>
      <c r="G306" s="327">
        <f t="shared" si="94"/>
        <v>0</v>
      </c>
      <c r="H306" s="328">
        <f t="shared" si="95"/>
        <v>0</v>
      </c>
      <c r="I306" s="350"/>
      <c r="M306" s="326"/>
      <c r="N306" s="327"/>
      <c r="O306" s="327"/>
      <c r="P306" s="327">
        <f t="shared" si="96"/>
        <v>0</v>
      </c>
      <c r="Q306" s="328">
        <f t="shared" si="97"/>
        <v>0</v>
      </c>
      <c r="R306" s="350"/>
      <c r="T306" s="326">
        <f t="shared" si="92"/>
        <v>0</v>
      </c>
      <c r="U306" s="328">
        <f t="shared" si="93"/>
        <v>0</v>
      </c>
      <c r="V306" s="350"/>
      <c r="X306" s="362"/>
      <c r="Y306" s="364"/>
    </row>
    <row r="307" spans="1:25" hidden="1" outlineLevel="1">
      <c r="A307" s="323"/>
      <c r="B307" s="370" t="s">
        <v>558</v>
      </c>
      <c r="C307" s="325" t="s">
        <v>149</v>
      </c>
      <c r="D307" s="326"/>
      <c r="E307" s="327"/>
      <c r="F307" s="327"/>
      <c r="G307" s="327">
        <f t="shared" si="94"/>
        <v>0</v>
      </c>
      <c r="H307" s="328">
        <f t="shared" si="95"/>
        <v>0</v>
      </c>
      <c r="I307" s="350"/>
      <c r="M307" s="326"/>
      <c r="N307" s="327"/>
      <c r="O307" s="327"/>
      <c r="P307" s="327">
        <f t="shared" si="96"/>
        <v>0</v>
      </c>
      <c r="Q307" s="328">
        <f t="shared" si="97"/>
        <v>0</v>
      </c>
      <c r="R307" s="350"/>
      <c r="T307" s="326">
        <f t="shared" si="92"/>
        <v>0</v>
      </c>
      <c r="U307" s="328">
        <f t="shared" si="93"/>
        <v>0</v>
      </c>
      <c r="V307" s="350"/>
      <c r="X307" s="362"/>
      <c r="Y307" s="364"/>
    </row>
    <row r="308" spans="1:25" hidden="1" outlineLevel="1">
      <c r="A308" s="323"/>
      <c r="B308" s="370" t="s">
        <v>559</v>
      </c>
      <c r="C308" s="325" t="s">
        <v>149</v>
      </c>
      <c r="D308" s="326"/>
      <c r="E308" s="327"/>
      <c r="F308" s="327"/>
      <c r="G308" s="327">
        <f t="shared" si="94"/>
        <v>0</v>
      </c>
      <c r="H308" s="328">
        <f t="shared" si="95"/>
        <v>0</v>
      </c>
      <c r="I308" s="350"/>
      <c r="M308" s="326"/>
      <c r="N308" s="327"/>
      <c r="O308" s="327"/>
      <c r="P308" s="327">
        <f t="shared" si="96"/>
        <v>0</v>
      </c>
      <c r="Q308" s="328">
        <f t="shared" si="97"/>
        <v>0</v>
      </c>
      <c r="R308" s="350"/>
      <c r="T308" s="326">
        <f t="shared" si="92"/>
        <v>0</v>
      </c>
      <c r="U308" s="328">
        <f t="shared" si="93"/>
        <v>0</v>
      </c>
      <c r="V308" s="350"/>
      <c r="X308" s="362"/>
      <c r="Y308" s="364"/>
    </row>
    <row r="309" spans="1:25" hidden="1" outlineLevel="1">
      <c r="A309" s="323"/>
      <c r="B309" s="370" t="s">
        <v>560</v>
      </c>
      <c r="C309" s="325" t="s">
        <v>149</v>
      </c>
      <c r="D309" s="326"/>
      <c r="E309" s="327"/>
      <c r="F309" s="327"/>
      <c r="G309" s="327">
        <f t="shared" si="94"/>
        <v>0</v>
      </c>
      <c r="H309" s="328">
        <f t="shared" si="95"/>
        <v>0</v>
      </c>
      <c r="I309" s="350"/>
      <c r="M309" s="326"/>
      <c r="N309" s="327"/>
      <c r="O309" s="327"/>
      <c r="P309" s="327">
        <f t="shared" si="96"/>
        <v>0</v>
      </c>
      <c r="Q309" s="328">
        <f t="shared" si="97"/>
        <v>0</v>
      </c>
      <c r="R309" s="350"/>
      <c r="T309" s="326">
        <f t="shared" si="92"/>
        <v>0</v>
      </c>
      <c r="U309" s="328">
        <f t="shared" si="93"/>
        <v>0</v>
      </c>
      <c r="V309" s="350"/>
      <c r="X309" s="362"/>
      <c r="Y309" s="364"/>
    </row>
    <row r="310" spans="1:25" hidden="1" outlineLevel="1">
      <c r="A310" s="323"/>
      <c r="B310" s="370" t="s">
        <v>561</v>
      </c>
      <c r="C310" s="325" t="s">
        <v>149</v>
      </c>
      <c r="D310" s="326"/>
      <c r="E310" s="327"/>
      <c r="F310" s="327"/>
      <c r="G310" s="327">
        <f t="shared" si="94"/>
        <v>0</v>
      </c>
      <c r="H310" s="328">
        <f t="shared" si="95"/>
        <v>0</v>
      </c>
      <c r="I310" s="350"/>
      <c r="M310" s="326"/>
      <c r="N310" s="327"/>
      <c r="O310" s="327"/>
      <c r="P310" s="327">
        <f t="shared" si="96"/>
        <v>0</v>
      </c>
      <c r="Q310" s="328">
        <f t="shared" si="97"/>
        <v>0</v>
      </c>
      <c r="R310" s="350"/>
      <c r="T310" s="326">
        <f t="shared" si="92"/>
        <v>0</v>
      </c>
      <c r="U310" s="328">
        <f t="shared" si="93"/>
        <v>0</v>
      </c>
      <c r="V310" s="350"/>
      <c r="X310" s="362"/>
      <c r="Y310" s="364"/>
    </row>
    <row r="311" spans="1:25" hidden="1" outlineLevel="1">
      <c r="A311" s="323"/>
      <c r="B311" s="370" t="s">
        <v>562</v>
      </c>
      <c r="C311" s="325" t="s">
        <v>149</v>
      </c>
      <c r="D311" s="326"/>
      <c r="E311" s="327"/>
      <c r="F311" s="327"/>
      <c r="G311" s="327">
        <f t="shared" si="94"/>
        <v>0</v>
      </c>
      <c r="H311" s="328">
        <f t="shared" si="95"/>
        <v>0</v>
      </c>
      <c r="I311" s="350"/>
      <c r="M311" s="326"/>
      <c r="N311" s="327"/>
      <c r="O311" s="327"/>
      <c r="P311" s="327">
        <f t="shared" si="96"/>
        <v>0</v>
      </c>
      <c r="Q311" s="328">
        <f t="shared" si="97"/>
        <v>0</v>
      </c>
      <c r="R311" s="350"/>
      <c r="T311" s="326">
        <f t="shared" si="92"/>
        <v>0</v>
      </c>
      <c r="U311" s="328">
        <f t="shared" si="93"/>
        <v>0</v>
      </c>
      <c r="V311" s="350"/>
      <c r="X311" s="362"/>
      <c r="Y311" s="364"/>
    </row>
    <row r="312" spans="1:25" ht="25.5" collapsed="1">
      <c r="A312" s="323"/>
      <c r="B312" s="338" t="s">
        <v>563</v>
      </c>
      <c r="C312" s="369" t="s">
        <v>564</v>
      </c>
      <c r="D312" s="339"/>
      <c r="E312" s="340"/>
      <c r="F312" s="340"/>
      <c r="G312" s="340">
        <f>SUM(G313:G322)</f>
        <v>78000</v>
      </c>
      <c r="H312" s="340">
        <f>SUM(H313:H322)</f>
        <v>14849</v>
      </c>
      <c r="I312" s="354">
        <f>H312/$H$348</f>
        <v>5.7228065618760496E-3</v>
      </c>
      <c r="J312" s="301">
        <f>D312-H312</f>
        <v>-14849</v>
      </c>
      <c r="K312" s="301">
        <f>E312-H312</f>
        <v>-14849</v>
      </c>
      <c r="M312" s="339"/>
      <c r="N312" s="340"/>
      <c r="O312" s="340"/>
      <c r="P312" s="340">
        <f>SUM(P313:P322)</f>
        <v>0</v>
      </c>
      <c r="Q312" s="340">
        <f>SUM(Q313:Q322)</f>
        <v>0</v>
      </c>
      <c r="R312" s="354">
        <f>Q312/$Q$348</f>
        <v>0</v>
      </c>
      <c r="T312" s="339">
        <f t="shared" si="70"/>
        <v>78000</v>
      </c>
      <c r="U312" s="340">
        <f t="shared" si="71"/>
        <v>14849</v>
      </c>
      <c r="V312" s="354">
        <f>U312/$U$348</f>
        <v>5.6856081711096698E-3</v>
      </c>
      <c r="X312" s="362"/>
      <c r="Y312" s="364"/>
    </row>
    <row r="313" spans="1:25" hidden="1" outlineLevel="1">
      <c r="A313" s="323"/>
      <c r="B313" s="370" t="s">
        <v>565</v>
      </c>
      <c r="C313" s="325" t="s">
        <v>566</v>
      </c>
      <c r="D313" s="326" t="s">
        <v>407</v>
      </c>
      <c r="E313" s="327">
        <v>800</v>
      </c>
      <c r="F313" s="327">
        <v>60</v>
      </c>
      <c r="G313" s="327">
        <f t="shared" ref="G313:G322" si="98">ROUND(E313*F313,0)</f>
        <v>48000</v>
      </c>
      <c r="H313" s="328">
        <f t="shared" ref="H313:H322" si="99">ROUND(G313/$H$8,0)</f>
        <v>9138</v>
      </c>
      <c r="I313" s="350"/>
      <c r="M313" s="326"/>
      <c r="N313" s="327"/>
      <c r="O313" s="327"/>
      <c r="P313" s="327">
        <f t="shared" ref="P313:P322" si="100">ROUND(N313*O313,0)</f>
        <v>0</v>
      </c>
      <c r="Q313" s="328">
        <f t="shared" ref="Q313:Q322" si="101">ROUND(P313/$Q$8,0)</f>
        <v>0</v>
      </c>
      <c r="R313" s="350"/>
      <c r="T313" s="326">
        <f t="shared" si="70"/>
        <v>48000</v>
      </c>
      <c r="U313" s="328">
        <f t="shared" si="71"/>
        <v>9138</v>
      </c>
      <c r="V313" s="350"/>
      <c r="X313" s="362"/>
      <c r="Y313" s="364"/>
    </row>
    <row r="314" spans="1:25" hidden="1" outlineLevel="1">
      <c r="A314" s="323"/>
      <c r="B314" s="370" t="s">
        <v>567</v>
      </c>
      <c r="C314" s="325" t="s">
        <v>568</v>
      </c>
      <c r="D314" s="326" t="s">
        <v>407</v>
      </c>
      <c r="E314" s="327">
        <v>500</v>
      </c>
      <c r="F314" s="327">
        <v>60</v>
      </c>
      <c r="G314" s="327">
        <f t="shared" si="98"/>
        <v>30000</v>
      </c>
      <c r="H314" s="328">
        <f t="shared" si="99"/>
        <v>5711</v>
      </c>
      <c r="I314" s="350"/>
      <c r="M314" s="326"/>
      <c r="N314" s="327"/>
      <c r="O314" s="327"/>
      <c r="P314" s="327">
        <f t="shared" si="100"/>
        <v>0</v>
      </c>
      <c r="Q314" s="328">
        <f t="shared" si="101"/>
        <v>0</v>
      </c>
      <c r="R314" s="350"/>
      <c r="T314" s="326">
        <f t="shared" si="70"/>
        <v>30000</v>
      </c>
      <c r="U314" s="328">
        <f t="shared" si="71"/>
        <v>5711</v>
      </c>
      <c r="V314" s="350"/>
      <c r="X314" s="362"/>
      <c r="Y314" s="364"/>
    </row>
    <row r="315" spans="1:25" hidden="1" outlineLevel="1">
      <c r="A315" s="323"/>
      <c r="B315" s="370" t="s">
        <v>569</v>
      </c>
      <c r="C315" s="325" t="s">
        <v>570</v>
      </c>
      <c r="D315" s="326" t="s">
        <v>250</v>
      </c>
      <c r="E315" s="327">
        <v>0</v>
      </c>
      <c r="F315" s="327">
        <v>0</v>
      </c>
      <c r="G315" s="327">
        <f t="shared" si="98"/>
        <v>0</v>
      </c>
      <c r="H315" s="328">
        <f t="shared" si="99"/>
        <v>0</v>
      </c>
      <c r="I315" s="350"/>
      <c r="M315" s="326"/>
      <c r="N315" s="327"/>
      <c r="O315" s="327"/>
      <c r="P315" s="327">
        <f t="shared" si="100"/>
        <v>0</v>
      </c>
      <c r="Q315" s="328">
        <f t="shared" si="101"/>
        <v>0</v>
      </c>
      <c r="R315" s="350"/>
      <c r="T315" s="326">
        <f t="shared" si="70"/>
        <v>0</v>
      </c>
      <c r="U315" s="328">
        <f t="shared" si="71"/>
        <v>0</v>
      </c>
      <c r="V315" s="350"/>
      <c r="X315" s="362"/>
      <c r="Y315" s="364"/>
    </row>
    <row r="316" spans="1:25" hidden="1" outlineLevel="1">
      <c r="A316" s="323"/>
      <c r="B316" s="370" t="s">
        <v>571</v>
      </c>
      <c r="C316" s="325" t="s">
        <v>149</v>
      </c>
      <c r="D316" s="326"/>
      <c r="E316" s="327"/>
      <c r="F316" s="327"/>
      <c r="G316" s="327">
        <f t="shared" si="98"/>
        <v>0</v>
      </c>
      <c r="H316" s="328">
        <f t="shared" si="99"/>
        <v>0</v>
      </c>
      <c r="I316" s="350"/>
      <c r="M316" s="326"/>
      <c r="N316" s="327"/>
      <c r="O316" s="327"/>
      <c r="P316" s="327">
        <f t="shared" si="100"/>
        <v>0</v>
      </c>
      <c r="Q316" s="328">
        <f t="shared" si="101"/>
        <v>0</v>
      </c>
      <c r="R316" s="350"/>
      <c r="T316" s="326">
        <f t="shared" si="70"/>
        <v>0</v>
      </c>
      <c r="U316" s="328">
        <f t="shared" si="71"/>
        <v>0</v>
      </c>
      <c r="V316" s="350"/>
      <c r="X316" s="362"/>
      <c r="Y316" s="364"/>
    </row>
    <row r="317" spans="1:25" hidden="1" outlineLevel="1">
      <c r="A317" s="323"/>
      <c r="B317" s="370" t="s">
        <v>572</v>
      </c>
      <c r="C317" s="325" t="s">
        <v>149</v>
      </c>
      <c r="D317" s="326"/>
      <c r="E317" s="327"/>
      <c r="F317" s="327"/>
      <c r="G317" s="327">
        <f t="shared" si="98"/>
        <v>0</v>
      </c>
      <c r="H317" s="328">
        <f t="shared" si="99"/>
        <v>0</v>
      </c>
      <c r="I317" s="350"/>
      <c r="M317" s="326"/>
      <c r="N317" s="327"/>
      <c r="O317" s="327"/>
      <c r="P317" s="327">
        <f t="shared" si="100"/>
        <v>0</v>
      </c>
      <c r="Q317" s="328">
        <f t="shared" si="101"/>
        <v>0</v>
      </c>
      <c r="R317" s="350"/>
      <c r="T317" s="326">
        <f t="shared" si="70"/>
        <v>0</v>
      </c>
      <c r="U317" s="328">
        <f t="shared" si="71"/>
        <v>0</v>
      </c>
      <c r="V317" s="350"/>
      <c r="X317" s="362"/>
      <c r="Y317" s="364"/>
    </row>
    <row r="318" spans="1:25" hidden="1" outlineLevel="1">
      <c r="A318" s="323"/>
      <c r="B318" s="370" t="s">
        <v>573</v>
      </c>
      <c r="C318" s="325" t="s">
        <v>149</v>
      </c>
      <c r="D318" s="326"/>
      <c r="E318" s="327"/>
      <c r="F318" s="327"/>
      <c r="G318" s="327">
        <f t="shared" si="98"/>
        <v>0</v>
      </c>
      <c r="H318" s="328">
        <f t="shared" si="99"/>
        <v>0</v>
      </c>
      <c r="I318" s="350"/>
      <c r="M318" s="326"/>
      <c r="N318" s="327"/>
      <c r="O318" s="327"/>
      <c r="P318" s="327">
        <f t="shared" si="100"/>
        <v>0</v>
      </c>
      <c r="Q318" s="328">
        <f t="shared" si="101"/>
        <v>0</v>
      </c>
      <c r="R318" s="350"/>
      <c r="T318" s="326">
        <f t="shared" si="70"/>
        <v>0</v>
      </c>
      <c r="U318" s="328">
        <f t="shared" si="71"/>
        <v>0</v>
      </c>
      <c r="V318" s="350"/>
      <c r="X318" s="362"/>
      <c r="Y318" s="364"/>
    </row>
    <row r="319" spans="1:25" hidden="1" outlineLevel="1">
      <c r="A319" s="323"/>
      <c r="B319" s="370" t="s">
        <v>574</v>
      </c>
      <c r="C319" s="325" t="s">
        <v>149</v>
      </c>
      <c r="D319" s="326"/>
      <c r="E319" s="327"/>
      <c r="F319" s="327"/>
      <c r="G319" s="327">
        <f t="shared" si="98"/>
        <v>0</v>
      </c>
      <c r="H319" s="328">
        <f t="shared" si="99"/>
        <v>0</v>
      </c>
      <c r="I319" s="350"/>
      <c r="M319" s="326"/>
      <c r="N319" s="327"/>
      <c r="O319" s="327"/>
      <c r="P319" s="327">
        <f t="shared" si="100"/>
        <v>0</v>
      </c>
      <c r="Q319" s="328">
        <f t="shared" si="101"/>
        <v>0</v>
      </c>
      <c r="R319" s="350"/>
      <c r="T319" s="326">
        <f t="shared" si="70"/>
        <v>0</v>
      </c>
      <c r="U319" s="328">
        <f t="shared" si="71"/>
        <v>0</v>
      </c>
      <c r="V319" s="350"/>
      <c r="X319" s="362"/>
      <c r="Y319" s="364"/>
    </row>
    <row r="320" spans="1:25" hidden="1" outlineLevel="1">
      <c r="A320" s="323"/>
      <c r="B320" s="370" t="s">
        <v>575</v>
      </c>
      <c r="C320" s="325" t="s">
        <v>149</v>
      </c>
      <c r="D320" s="326"/>
      <c r="E320" s="327"/>
      <c r="F320" s="327"/>
      <c r="G320" s="327">
        <f t="shared" si="98"/>
        <v>0</v>
      </c>
      <c r="H320" s="328">
        <f t="shared" si="99"/>
        <v>0</v>
      </c>
      <c r="I320" s="350"/>
      <c r="M320" s="326"/>
      <c r="N320" s="327"/>
      <c r="O320" s="327"/>
      <c r="P320" s="327">
        <f t="shared" si="100"/>
        <v>0</v>
      </c>
      <c r="Q320" s="328">
        <f t="shared" si="101"/>
        <v>0</v>
      </c>
      <c r="R320" s="350"/>
      <c r="T320" s="326">
        <f t="shared" si="70"/>
        <v>0</v>
      </c>
      <c r="U320" s="328">
        <f t="shared" si="71"/>
        <v>0</v>
      </c>
      <c r="V320" s="350"/>
      <c r="X320" s="362"/>
      <c r="Y320" s="364"/>
    </row>
    <row r="321" spans="1:25" hidden="1" outlineLevel="1">
      <c r="A321" s="323"/>
      <c r="B321" s="370" t="s">
        <v>576</v>
      </c>
      <c r="C321" s="325" t="s">
        <v>149</v>
      </c>
      <c r="D321" s="326"/>
      <c r="E321" s="327"/>
      <c r="F321" s="327"/>
      <c r="G321" s="327">
        <f t="shared" si="98"/>
        <v>0</v>
      </c>
      <c r="H321" s="328">
        <f t="shared" si="99"/>
        <v>0</v>
      </c>
      <c r="I321" s="350"/>
      <c r="M321" s="326"/>
      <c r="N321" s="327"/>
      <c r="O321" s="327"/>
      <c r="P321" s="327">
        <f t="shared" si="100"/>
        <v>0</v>
      </c>
      <c r="Q321" s="328">
        <f t="shared" si="101"/>
        <v>0</v>
      </c>
      <c r="R321" s="350"/>
      <c r="T321" s="326">
        <f t="shared" si="70"/>
        <v>0</v>
      </c>
      <c r="U321" s="328">
        <f t="shared" si="71"/>
        <v>0</v>
      </c>
      <c r="V321" s="350"/>
      <c r="X321" s="362"/>
      <c r="Y321" s="364"/>
    </row>
    <row r="322" spans="1:25" hidden="1" outlineLevel="1">
      <c r="A322" s="323"/>
      <c r="B322" s="370" t="s">
        <v>577</v>
      </c>
      <c r="C322" s="325" t="s">
        <v>149</v>
      </c>
      <c r="D322" s="326"/>
      <c r="E322" s="327"/>
      <c r="F322" s="327"/>
      <c r="G322" s="327">
        <f t="shared" si="98"/>
        <v>0</v>
      </c>
      <c r="H322" s="328">
        <f t="shared" si="99"/>
        <v>0</v>
      </c>
      <c r="I322" s="350"/>
      <c r="M322" s="326"/>
      <c r="N322" s="327"/>
      <c r="O322" s="327"/>
      <c r="P322" s="327">
        <f t="shared" si="100"/>
        <v>0</v>
      </c>
      <c r="Q322" s="328">
        <f t="shared" si="101"/>
        <v>0</v>
      </c>
      <c r="R322" s="350"/>
      <c r="T322" s="326">
        <f t="shared" si="70"/>
        <v>0</v>
      </c>
      <c r="U322" s="328">
        <f t="shared" si="71"/>
        <v>0</v>
      </c>
      <c r="V322" s="350"/>
      <c r="X322" s="362"/>
      <c r="Y322" s="364"/>
    </row>
    <row r="323" spans="1:25" collapsed="1">
      <c r="A323" s="323"/>
      <c r="B323" s="338" t="s">
        <v>578</v>
      </c>
      <c r="C323" s="369" t="s">
        <v>579</v>
      </c>
      <c r="D323" s="339"/>
      <c r="E323" s="340"/>
      <c r="F323" s="340"/>
      <c r="G323" s="340">
        <f>SUM(G324:G333)</f>
        <v>177317</v>
      </c>
      <c r="H323" s="340">
        <f>SUM(H324:H333)</f>
        <v>33756</v>
      </c>
      <c r="I323" s="354">
        <f>H323/$H$348</f>
        <v>1.30095668599022E-2</v>
      </c>
      <c r="J323" s="301">
        <f>D323-H323</f>
        <v>-33756</v>
      </c>
      <c r="K323" s="301">
        <f>E323-H323</f>
        <v>-33756</v>
      </c>
      <c r="M323" s="339"/>
      <c r="N323" s="340"/>
      <c r="O323" s="340"/>
      <c r="P323" s="340">
        <f>SUM(P324:P333)</f>
        <v>0</v>
      </c>
      <c r="Q323" s="340">
        <f>SUM(Q324:Q333)</f>
        <v>0</v>
      </c>
      <c r="R323" s="354">
        <f>Q323/$Q$348</f>
        <v>0</v>
      </c>
      <c r="T323" s="339">
        <f t="shared" ref="T323:T333" si="102">G323+P323</f>
        <v>177317</v>
      </c>
      <c r="U323" s="340">
        <f t="shared" ref="U323:U333" si="103">H323+Q323</f>
        <v>33756</v>
      </c>
      <c r="V323" s="354">
        <f>U323/$U$348</f>
        <v>1.29250043386072E-2</v>
      </c>
      <c r="X323" s="362"/>
      <c r="Y323" s="364"/>
    </row>
    <row r="324" spans="1:25" hidden="1" outlineLevel="1">
      <c r="A324" s="323"/>
      <c r="B324" s="370" t="s">
        <v>580</v>
      </c>
      <c r="C324" s="325" t="s">
        <v>581</v>
      </c>
      <c r="D324" s="326" t="s">
        <v>407</v>
      </c>
      <c r="E324" s="327">
        <v>773.16899999999998</v>
      </c>
      <c r="F324" s="327">
        <v>100</v>
      </c>
      <c r="G324" s="327">
        <f t="shared" ref="G324:G333" si="104">ROUND(E324*F324,0)</f>
        <v>77317</v>
      </c>
      <c r="H324" s="328">
        <f t="shared" ref="H324:H333" si="105">ROUND(G324/$H$8,0)</f>
        <v>14719</v>
      </c>
      <c r="I324" s="350"/>
      <c r="M324" s="326"/>
      <c r="N324" s="327"/>
      <c r="O324" s="327"/>
      <c r="P324" s="327">
        <f t="shared" ref="P324:P333" si="106">ROUND(N324*O324,0)</f>
        <v>0</v>
      </c>
      <c r="Q324" s="328">
        <f t="shared" ref="Q324:Q333" si="107">ROUND(P324/$Q$8,0)</f>
        <v>0</v>
      </c>
      <c r="R324" s="350"/>
      <c r="T324" s="326">
        <f t="shared" si="102"/>
        <v>77317</v>
      </c>
      <c r="U324" s="328">
        <f t="shared" si="103"/>
        <v>14719</v>
      </c>
      <c r="V324" s="350"/>
      <c r="X324" s="362"/>
      <c r="Y324" s="364"/>
    </row>
    <row r="325" spans="1:25" hidden="1" outlineLevel="1">
      <c r="A325" s="323"/>
      <c r="B325" s="370" t="s">
        <v>582</v>
      </c>
      <c r="C325" s="325" t="s">
        <v>568</v>
      </c>
      <c r="D325" s="326" t="s">
        <v>407</v>
      </c>
      <c r="E325" s="327">
        <v>1000</v>
      </c>
      <c r="F325" s="327">
        <v>100</v>
      </c>
      <c r="G325" s="327">
        <f t="shared" si="104"/>
        <v>100000</v>
      </c>
      <c r="H325" s="328">
        <f t="shared" si="105"/>
        <v>19037</v>
      </c>
      <c r="I325" s="350"/>
      <c r="M325" s="326"/>
      <c r="N325" s="327"/>
      <c r="O325" s="327"/>
      <c r="P325" s="327">
        <f t="shared" si="106"/>
        <v>0</v>
      </c>
      <c r="Q325" s="328">
        <f t="shared" si="107"/>
        <v>0</v>
      </c>
      <c r="R325" s="350"/>
      <c r="T325" s="326">
        <f t="shared" si="102"/>
        <v>100000</v>
      </c>
      <c r="U325" s="328">
        <f t="shared" si="103"/>
        <v>19037</v>
      </c>
      <c r="V325" s="350"/>
      <c r="X325" s="362"/>
      <c r="Y325" s="364"/>
    </row>
    <row r="326" spans="1:25" hidden="1" outlineLevel="1">
      <c r="A326" s="323"/>
      <c r="B326" s="370" t="s">
        <v>583</v>
      </c>
      <c r="C326" s="325" t="s">
        <v>584</v>
      </c>
      <c r="D326" s="326" t="s">
        <v>250</v>
      </c>
      <c r="E326" s="327">
        <v>0</v>
      </c>
      <c r="F326" s="327">
        <v>0</v>
      </c>
      <c r="G326" s="327">
        <f t="shared" si="104"/>
        <v>0</v>
      </c>
      <c r="H326" s="328">
        <f t="shared" si="105"/>
        <v>0</v>
      </c>
      <c r="I326" s="350"/>
      <c r="M326" s="326"/>
      <c r="N326" s="327"/>
      <c r="O326" s="327"/>
      <c r="P326" s="327">
        <f t="shared" si="106"/>
        <v>0</v>
      </c>
      <c r="Q326" s="328">
        <f t="shared" si="107"/>
        <v>0</v>
      </c>
      <c r="R326" s="350"/>
      <c r="T326" s="326">
        <f t="shared" si="102"/>
        <v>0</v>
      </c>
      <c r="U326" s="328">
        <f t="shared" si="103"/>
        <v>0</v>
      </c>
      <c r="V326" s="350"/>
      <c r="X326" s="362"/>
      <c r="Y326" s="364"/>
    </row>
    <row r="327" spans="1:25" hidden="1" outlineLevel="1">
      <c r="A327" s="323"/>
      <c r="B327" s="370" t="s">
        <v>585</v>
      </c>
      <c r="C327" s="325" t="s">
        <v>586</v>
      </c>
      <c r="D327" s="326" t="s">
        <v>250</v>
      </c>
      <c r="E327" s="327">
        <v>0</v>
      </c>
      <c r="F327" s="327">
        <v>0</v>
      </c>
      <c r="G327" s="327">
        <f t="shared" si="104"/>
        <v>0</v>
      </c>
      <c r="H327" s="328">
        <f t="shared" si="105"/>
        <v>0</v>
      </c>
      <c r="I327" s="350"/>
      <c r="M327" s="326"/>
      <c r="N327" s="327"/>
      <c r="O327" s="327"/>
      <c r="P327" s="327">
        <f t="shared" si="106"/>
        <v>0</v>
      </c>
      <c r="Q327" s="328">
        <f t="shared" si="107"/>
        <v>0</v>
      </c>
      <c r="R327" s="350"/>
      <c r="T327" s="326">
        <f t="shared" si="102"/>
        <v>0</v>
      </c>
      <c r="U327" s="328">
        <f t="shared" si="103"/>
        <v>0</v>
      </c>
      <c r="V327" s="350"/>
      <c r="X327" s="362"/>
      <c r="Y327" s="364"/>
    </row>
    <row r="328" spans="1:25" hidden="1" outlineLevel="1">
      <c r="A328" s="323"/>
      <c r="B328" s="370" t="s">
        <v>587</v>
      </c>
      <c r="C328" s="325" t="s">
        <v>149</v>
      </c>
      <c r="D328" s="326"/>
      <c r="E328" s="327"/>
      <c r="F328" s="327"/>
      <c r="G328" s="327">
        <f t="shared" si="104"/>
        <v>0</v>
      </c>
      <c r="H328" s="328">
        <f t="shared" si="105"/>
        <v>0</v>
      </c>
      <c r="I328" s="350"/>
      <c r="M328" s="326"/>
      <c r="N328" s="327"/>
      <c r="O328" s="327"/>
      <c r="P328" s="327">
        <f t="shared" si="106"/>
        <v>0</v>
      </c>
      <c r="Q328" s="328">
        <f t="shared" si="107"/>
        <v>0</v>
      </c>
      <c r="R328" s="350"/>
      <c r="T328" s="326">
        <f t="shared" si="102"/>
        <v>0</v>
      </c>
      <c r="U328" s="328">
        <f t="shared" si="103"/>
        <v>0</v>
      </c>
      <c r="V328" s="350"/>
      <c r="X328" s="362"/>
      <c r="Y328" s="364"/>
    </row>
    <row r="329" spans="1:25" hidden="1" outlineLevel="1">
      <c r="A329" s="323"/>
      <c r="B329" s="370" t="s">
        <v>588</v>
      </c>
      <c r="C329" s="325" t="s">
        <v>149</v>
      </c>
      <c r="D329" s="326"/>
      <c r="E329" s="327"/>
      <c r="F329" s="327"/>
      <c r="G329" s="327">
        <f t="shared" si="104"/>
        <v>0</v>
      </c>
      <c r="H329" s="328">
        <f t="shared" si="105"/>
        <v>0</v>
      </c>
      <c r="I329" s="350"/>
      <c r="M329" s="326"/>
      <c r="N329" s="327"/>
      <c r="O329" s="327"/>
      <c r="P329" s="327">
        <f t="shared" si="106"/>
        <v>0</v>
      </c>
      <c r="Q329" s="328">
        <f t="shared" si="107"/>
        <v>0</v>
      </c>
      <c r="R329" s="350"/>
      <c r="T329" s="326">
        <f t="shared" si="102"/>
        <v>0</v>
      </c>
      <c r="U329" s="328">
        <f t="shared" si="103"/>
        <v>0</v>
      </c>
      <c r="V329" s="350"/>
      <c r="X329" s="362"/>
      <c r="Y329" s="364"/>
    </row>
    <row r="330" spans="1:25" hidden="1" outlineLevel="1">
      <c r="A330" s="323"/>
      <c r="B330" s="370" t="s">
        <v>589</v>
      </c>
      <c r="C330" s="325" t="s">
        <v>149</v>
      </c>
      <c r="D330" s="326"/>
      <c r="E330" s="327"/>
      <c r="F330" s="327"/>
      <c r="G330" s="327">
        <f t="shared" si="104"/>
        <v>0</v>
      </c>
      <c r="H330" s="328">
        <f t="shared" si="105"/>
        <v>0</v>
      </c>
      <c r="I330" s="350"/>
      <c r="M330" s="326"/>
      <c r="N330" s="327"/>
      <c r="O330" s="327"/>
      <c r="P330" s="327">
        <f t="shared" si="106"/>
        <v>0</v>
      </c>
      <c r="Q330" s="328">
        <f t="shared" si="107"/>
        <v>0</v>
      </c>
      <c r="R330" s="350"/>
      <c r="T330" s="326">
        <f t="shared" si="102"/>
        <v>0</v>
      </c>
      <c r="U330" s="328">
        <f t="shared" si="103"/>
        <v>0</v>
      </c>
      <c r="V330" s="350"/>
      <c r="X330" s="362"/>
      <c r="Y330" s="364"/>
    </row>
    <row r="331" spans="1:25" hidden="1" outlineLevel="1">
      <c r="A331" s="323"/>
      <c r="B331" s="370" t="s">
        <v>590</v>
      </c>
      <c r="C331" s="325" t="s">
        <v>149</v>
      </c>
      <c r="D331" s="326"/>
      <c r="E331" s="327"/>
      <c r="F331" s="327"/>
      <c r="G331" s="327">
        <f t="shared" si="104"/>
        <v>0</v>
      </c>
      <c r="H331" s="328">
        <f t="shared" si="105"/>
        <v>0</v>
      </c>
      <c r="I331" s="350"/>
      <c r="M331" s="326"/>
      <c r="N331" s="327"/>
      <c r="O331" s="327"/>
      <c r="P331" s="327">
        <f t="shared" si="106"/>
        <v>0</v>
      </c>
      <c r="Q331" s="328">
        <f t="shared" si="107"/>
        <v>0</v>
      </c>
      <c r="R331" s="350"/>
      <c r="T331" s="326">
        <f t="shared" si="102"/>
        <v>0</v>
      </c>
      <c r="U331" s="328">
        <f t="shared" si="103"/>
        <v>0</v>
      </c>
      <c r="V331" s="350"/>
      <c r="X331" s="362"/>
      <c r="Y331" s="364"/>
    </row>
    <row r="332" spans="1:25" hidden="1" outlineLevel="1">
      <c r="A332" s="323"/>
      <c r="B332" s="370" t="s">
        <v>591</v>
      </c>
      <c r="C332" s="325" t="s">
        <v>149</v>
      </c>
      <c r="D332" s="326"/>
      <c r="E332" s="327"/>
      <c r="F332" s="327"/>
      <c r="G332" s="327">
        <f t="shared" si="104"/>
        <v>0</v>
      </c>
      <c r="H332" s="328">
        <f t="shared" si="105"/>
        <v>0</v>
      </c>
      <c r="I332" s="350"/>
      <c r="M332" s="326"/>
      <c r="N332" s="327"/>
      <c r="O332" s="327"/>
      <c r="P332" s="327">
        <f t="shared" si="106"/>
        <v>0</v>
      </c>
      <c r="Q332" s="328">
        <f t="shared" si="107"/>
        <v>0</v>
      </c>
      <c r="R332" s="350"/>
      <c r="T332" s="326">
        <f t="shared" si="102"/>
        <v>0</v>
      </c>
      <c r="U332" s="328">
        <f t="shared" si="103"/>
        <v>0</v>
      </c>
      <c r="V332" s="350"/>
      <c r="X332" s="362"/>
      <c r="Y332" s="364"/>
    </row>
    <row r="333" spans="1:25" hidden="1" outlineLevel="1">
      <c r="A333" s="323"/>
      <c r="B333" s="370" t="s">
        <v>592</v>
      </c>
      <c r="C333" s="325" t="s">
        <v>149</v>
      </c>
      <c r="D333" s="326"/>
      <c r="E333" s="327"/>
      <c r="F333" s="327"/>
      <c r="G333" s="327">
        <f t="shared" si="104"/>
        <v>0</v>
      </c>
      <c r="H333" s="328">
        <f t="shared" si="105"/>
        <v>0</v>
      </c>
      <c r="I333" s="350"/>
      <c r="M333" s="326"/>
      <c r="N333" s="327"/>
      <c r="O333" s="327"/>
      <c r="P333" s="327">
        <f t="shared" si="106"/>
        <v>0</v>
      </c>
      <c r="Q333" s="328">
        <f t="shared" si="107"/>
        <v>0</v>
      </c>
      <c r="R333" s="350"/>
      <c r="T333" s="326">
        <f t="shared" si="102"/>
        <v>0</v>
      </c>
      <c r="U333" s="328">
        <f t="shared" si="103"/>
        <v>0</v>
      </c>
      <c r="V333" s="350"/>
      <c r="X333" s="362"/>
      <c r="Y333" s="364"/>
    </row>
    <row r="334" spans="1:25" collapsed="1">
      <c r="A334" s="323"/>
      <c r="B334" s="338" t="s">
        <v>593</v>
      </c>
      <c r="C334" s="369" t="s">
        <v>594</v>
      </c>
      <c r="D334" s="339"/>
      <c r="E334" s="340"/>
      <c r="F334" s="340"/>
      <c r="G334" s="340">
        <f>SUM(G335:G344)</f>
        <v>85000</v>
      </c>
      <c r="H334" s="340">
        <f>SUM(H335:H344)</f>
        <v>16182</v>
      </c>
      <c r="I334" s="354">
        <f>H334/$H$348</f>
        <v>6.2365449379943603E-3</v>
      </c>
      <c r="J334" s="301">
        <f>D334-H334</f>
        <v>-16182</v>
      </c>
      <c r="K334" s="301">
        <f>E334-H334</f>
        <v>-16182</v>
      </c>
      <c r="M334" s="339"/>
      <c r="N334" s="340"/>
      <c r="O334" s="340"/>
      <c r="P334" s="340">
        <f>SUM(P335:P344)</f>
        <v>0</v>
      </c>
      <c r="Q334" s="340">
        <f>SUM(Q335:Q344)</f>
        <v>0</v>
      </c>
      <c r="R334" s="354">
        <f>Q334/$Q$348</f>
        <v>0</v>
      </c>
      <c r="T334" s="339">
        <f t="shared" si="70"/>
        <v>85000</v>
      </c>
      <c r="U334" s="340">
        <f t="shared" si="71"/>
        <v>16182</v>
      </c>
      <c r="V334" s="354">
        <f>U334/$U$348</f>
        <v>6.1960072344869497E-3</v>
      </c>
      <c r="X334" s="362"/>
      <c r="Y334" s="364"/>
    </row>
    <row r="335" spans="1:25" hidden="1" outlineLevel="1">
      <c r="A335" s="323"/>
      <c r="B335" s="370" t="s">
        <v>595</v>
      </c>
      <c r="C335" s="325" t="s">
        <v>596</v>
      </c>
      <c r="D335" s="326" t="s">
        <v>597</v>
      </c>
      <c r="E335" s="327">
        <v>6000</v>
      </c>
      <c r="F335" s="327">
        <v>10</v>
      </c>
      <c r="G335" s="327">
        <f t="shared" ref="G335:G344" si="108">ROUND(E335*F335,0)</f>
        <v>60000</v>
      </c>
      <c r="H335" s="328">
        <f t="shared" ref="H335:H344" si="109">ROUND(G335/$H$8,0)</f>
        <v>11422</v>
      </c>
      <c r="I335" s="350"/>
      <c r="M335" s="326"/>
      <c r="N335" s="327"/>
      <c r="O335" s="327"/>
      <c r="P335" s="327">
        <f t="shared" ref="P335:P344" si="110">ROUND(N335*O335,0)</f>
        <v>0</v>
      </c>
      <c r="Q335" s="328">
        <f t="shared" ref="Q335:Q344" si="111">ROUND(P335/$Q$8,0)</f>
        <v>0</v>
      </c>
      <c r="R335" s="350"/>
      <c r="T335" s="326">
        <f t="shared" si="70"/>
        <v>60000</v>
      </c>
      <c r="U335" s="328">
        <f t="shared" si="71"/>
        <v>11422</v>
      </c>
      <c r="V335" s="350"/>
      <c r="X335" s="362"/>
      <c r="Y335" s="364"/>
    </row>
    <row r="336" spans="1:25" hidden="1" outlineLevel="1">
      <c r="A336" s="323"/>
      <c r="B336" s="370" t="s">
        <v>598</v>
      </c>
      <c r="C336" s="325" t="s">
        <v>467</v>
      </c>
      <c r="D336" s="326" t="s">
        <v>599</v>
      </c>
      <c r="E336" s="327">
        <v>15000</v>
      </c>
      <c r="F336" s="327">
        <v>1</v>
      </c>
      <c r="G336" s="327">
        <f t="shared" si="108"/>
        <v>15000</v>
      </c>
      <c r="H336" s="328">
        <f t="shared" si="109"/>
        <v>2856</v>
      </c>
      <c r="I336" s="350"/>
      <c r="M336" s="326"/>
      <c r="N336" s="327"/>
      <c r="O336" s="327"/>
      <c r="P336" s="327">
        <f t="shared" si="110"/>
        <v>0</v>
      </c>
      <c r="Q336" s="328">
        <f t="shared" si="111"/>
        <v>0</v>
      </c>
      <c r="R336" s="350"/>
      <c r="T336" s="326">
        <f t="shared" si="70"/>
        <v>15000</v>
      </c>
      <c r="U336" s="328">
        <f t="shared" si="71"/>
        <v>2856</v>
      </c>
      <c r="V336" s="350"/>
      <c r="X336" s="362"/>
      <c r="Y336" s="364"/>
    </row>
    <row r="337" spans="1:25" hidden="1" outlineLevel="1">
      <c r="A337" s="323"/>
      <c r="B337" s="370" t="s">
        <v>600</v>
      </c>
      <c r="C337" s="325" t="s">
        <v>601</v>
      </c>
      <c r="D337" s="326" t="s">
        <v>602</v>
      </c>
      <c r="E337" s="327">
        <v>10000</v>
      </c>
      <c r="F337" s="327">
        <v>1</v>
      </c>
      <c r="G337" s="327">
        <f t="shared" si="108"/>
        <v>10000</v>
      </c>
      <c r="H337" s="328">
        <f t="shared" si="109"/>
        <v>1904</v>
      </c>
      <c r="I337" s="350"/>
      <c r="M337" s="326"/>
      <c r="N337" s="327"/>
      <c r="O337" s="327"/>
      <c r="P337" s="327">
        <f t="shared" si="110"/>
        <v>0</v>
      </c>
      <c r="Q337" s="328">
        <f t="shared" si="111"/>
        <v>0</v>
      </c>
      <c r="R337" s="350"/>
      <c r="T337" s="326">
        <f t="shared" si="70"/>
        <v>10000</v>
      </c>
      <c r="U337" s="328">
        <f t="shared" si="71"/>
        <v>1904</v>
      </c>
      <c r="V337" s="350"/>
      <c r="X337" s="362"/>
      <c r="Y337" s="364"/>
    </row>
    <row r="338" spans="1:25" hidden="1" outlineLevel="1">
      <c r="A338" s="323"/>
      <c r="B338" s="370" t="s">
        <v>603</v>
      </c>
      <c r="C338" s="325" t="s">
        <v>149</v>
      </c>
      <c r="D338" s="326"/>
      <c r="E338" s="327"/>
      <c r="F338" s="327"/>
      <c r="G338" s="327">
        <f t="shared" si="108"/>
        <v>0</v>
      </c>
      <c r="H338" s="328">
        <f t="shared" si="109"/>
        <v>0</v>
      </c>
      <c r="I338" s="350"/>
      <c r="M338" s="326"/>
      <c r="N338" s="327"/>
      <c r="O338" s="327"/>
      <c r="P338" s="327">
        <f t="shared" si="110"/>
        <v>0</v>
      </c>
      <c r="Q338" s="328">
        <f t="shared" si="111"/>
        <v>0</v>
      </c>
      <c r="R338" s="350"/>
      <c r="T338" s="326">
        <f t="shared" si="70"/>
        <v>0</v>
      </c>
      <c r="U338" s="328">
        <f t="shared" si="71"/>
        <v>0</v>
      </c>
      <c r="V338" s="350"/>
      <c r="X338" s="362"/>
      <c r="Y338" s="364"/>
    </row>
    <row r="339" spans="1:25" hidden="1" outlineLevel="1">
      <c r="A339" s="323"/>
      <c r="B339" s="370" t="s">
        <v>604</v>
      </c>
      <c r="C339" s="325" t="s">
        <v>149</v>
      </c>
      <c r="D339" s="326"/>
      <c r="E339" s="327"/>
      <c r="F339" s="327"/>
      <c r="G339" s="327">
        <f t="shared" si="108"/>
        <v>0</v>
      </c>
      <c r="H339" s="328">
        <f t="shared" si="109"/>
        <v>0</v>
      </c>
      <c r="I339" s="350"/>
      <c r="M339" s="326"/>
      <c r="N339" s="327"/>
      <c r="O339" s="327"/>
      <c r="P339" s="327">
        <f t="shared" si="110"/>
        <v>0</v>
      </c>
      <c r="Q339" s="328">
        <f t="shared" si="111"/>
        <v>0</v>
      </c>
      <c r="R339" s="350"/>
      <c r="T339" s="326">
        <f t="shared" si="70"/>
        <v>0</v>
      </c>
      <c r="U339" s="328">
        <f t="shared" si="71"/>
        <v>0</v>
      </c>
      <c r="V339" s="350"/>
      <c r="X339" s="362"/>
      <c r="Y339" s="364"/>
    </row>
    <row r="340" spans="1:25" hidden="1" outlineLevel="1">
      <c r="A340" s="323"/>
      <c r="B340" s="370" t="s">
        <v>605</v>
      </c>
      <c r="C340" s="325" t="s">
        <v>149</v>
      </c>
      <c r="D340" s="326"/>
      <c r="E340" s="327"/>
      <c r="F340" s="327"/>
      <c r="G340" s="327">
        <f t="shared" si="108"/>
        <v>0</v>
      </c>
      <c r="H340" s="328">
        <f t="shared" si="109"/>
        <v>0</v>
      </c>
      <c r="I340" s="350"/>
      <c r="M340" s="326"/>
      <c r="N340" s="327"/>
      <c r="O340" s="327"/>
      <c r="P340" s="327">
        <f t="shared" si="110"/>
        <v>0</v>
      </c>
      <c r="Q340" s="328">
        <f t="shared" si="111"/>
        <v>0</v>
      </c>
      <c r="R340" s="350"/>
      <c r="T340" s="326">
        <f t="shared" si="70"/>
        <v>0</v>
      </c>
      <c r="U340" s="328">
        <f t="shared" si="71"/>
        <v>0</v>
      </c>
      <c r="V340" s="350"/>
      <c r="X340" s="362"/>
      <c r="Y340" s="364"/>
    </row>
    <row r="341" spans="1:25" hidden="1" outlineLevel="1">
      <c r="A341" s="323"/>
      <c r="B341" s="370" t="s">
        <v>606</v>
      </c>
      <c r="C341" s="325" t="s">
        <v>149</v>
      </c>
      <c r="D341" s="326"/>
      <c r="E341" s="327"/>
      <c r="F341" s="327"/>
      <c r="G341" s="327">
        <f t="shared" si="108"/>
        <v>0</v>
      </c>
      <c r="H341" s="328">
        <f t="shared" si="109"/>
        <v>0</v>
      </c>
      <c r="I341" s="350"/>
      <c r="M341" s="326"/>
      <c r="N341" s="327"/>
      <c r="O341" s="327"/>
      <c r="P341" s="327">
        <f t="shared" si="110"/>
        <v>0</v>
      </c>
      <c r="Q341" s="328">
        <f t="shared" si="111"/>
        <v>0</v>
      </c>
      <c r="R341" s="350"/>
      <c r="T341" s="326">
        <f t="shared" si="70"/>
        <v>0</v>
      </c>
      <c r="U341" s="328">
        <f t="shared" si="71"/>
        <v>0</v>
      </c>
      <c r="V341" s="350"/>
      <c r="X341" s="362"/>
      <c r="Y341" s="364"/>
    </row>
    <row r="342" spans="1:25" hidden="1" outlineLevel="1">
      <c r="A342" s="323"/>
      <c r="B342" s="370" t="s">
        <v>607</v>
      </c>
      <c r="C342" s="325" t="s">
        <v>149</v>
      </c>
      <c r="D342" s="326"/>
      <c r="E342" s="327"/>
      <c r="F342" s="327"/>
      <c r="G342" s="327">
        <f t="shared" si="108"/>
        <v>0</v>
      </c>
      <c r="H342" s="328">
        <f t="shared" si="109"/>
        <v>0</v>
      </c>
      <c r="I342" s="350"/>
      <c r="M342" s="326"/>
      <c r="N342" s="327"/>
      <c r="O342" s="327"/>
      <c r="P342" s="327">
        <f t="shared" si="110"/>
        <v>0</v>
      </c>
      <c r="Q342" s="328">
        <f t="shared" si="111"/>
        <v>0</v>
      </c>
      <c r="R342" s="350"/>
      <c r="T342" s="326">
        <f t="shared" si="70"/>
        <v>0</v>
      </c>
      <c r="U342" s="328">
        <f t="shared" si="71"/>
        <v>0</v>
      </c>
      <c r="V342" s="350"/>
      <c r="X342" s="362"/>
      <c r="Y342" s="364"/>
    </row>
    <row r="343" spans="1:25" hidden="1" outlineLevel="1">
      <c r="A343" s="323"/>
      <c r="B343" s="370" t="s">
        <v>608</v>
      </c>
      <c r="C343" s="325" t="s">
        <v>149</v>
      </c>
      <c r="D343" s="326"/>
      <c r="E343" s="327"/>
      <c r="F343" s="327"/>
      <c r="G343" s="327">
        <f t="shared" si="108"/>
        <v>0</v>
      </c>
      <c r="H343" s="328">
        <f t="shared" si="109"/>
        <v>0</v>
      </c>
      <c r="I343" s="350"/>
      <c r="M343" s="326"/>
      <c r="N343" s="327"/>
      <c r="O343" s="327"/>
      <c r="P343" s="327">
        <f t="shared" si="110"/>
        <v>0</v>
      </c>
      <c r="Q343" s="328">
        <f t="shared" si="111"/>
        <v>0</v>
      </c>
      <c r="R343" s="350"/>
      <c r="T343" s="326">
        <f t="shared" si="70"/>
        <v>0</v>
      </c>
      <c r="U343" s="328">
        <f t="shared" si="71"/>
        <v>0</v>
      </c>
      <c r="V343" s="350"/>
      <c r="X343" s="362"/>
      <c r="Y343" s="364"/>
    </row>
    <row r="344" spans="1:25" hidden="1" outlineLevel="1">
      <c r="A344" s="323"/>
      <c r="B344" s="370" t="s">
        <v>609</v>
      </c>
      <c r="C344" s="325" t="s">
        <v>149</v>
      </c>
      <c r="D344" s="326"/>
      <c r="E344" s="327"/>
      <c r="F344" s="327"/>
      <c r="G344" s="327">
        <f t="shared" si="108"/>
        <v>0</v>
      </c>
      <c r="H344" s="328">
        <f t="shared" si="109"/>
        <v>0</v>
      </c>
      <c r="I344" s="350"/>
      <c r="M344" s="326"/>
      <c r="N344" s="327"/>
      <c r="O344" s="327"/>
      <c r="P344" s="327">
        <f t="shared" si="110"/>
        <v>0</v>
      </c>
      <c r="Q344" s="328">
        <f t="shared" si="111"/>
        <v>0</v>
      </c>
      <c r="R344" s="350"/>
      <c r="T344" s="326">
        <f t="shared" si="70"/>
        <v>0</v>
      </c>
      <c r="U344" s="328">
        <f t="shared" si="71"/>
        <v>0</v>
      </c>
      <c r="V344" s="350"/>
      <c r="X344" s="362"/>
      <c r="Y344" s="364"/>
    </row>
    <row r="345" spans="1:25" collapsed="1">
      <c r="A345" s="332"/>
      <c r="B345" s="372"/>
      <c r="C345" s="325"/>
      <c r="D345" s="326"/>
      <c r="E345" s="327"/>
      <c r="F345" s="327"/>
      <c r="G345" s="327"/>
      <c r="H345" s="328"/>
      <c r="I345" s="350"/>
      <c r="M345" s="326"/>
      <c r="N345" s="327"/>
      <c r="O345" s="327"/>
      <c r="P345" s="327"/>
      <c r="Q345" s="328"/>
      <c r="R345" s="350"/>
      <c r="T345" s="326">
        <f>G345+P345</f>
        <v>0</v>
      </c>
      <c r="U345" s="328">
        <f>H345+Q345</f>
        <v>0</v>
      </c>
      <c r="V345" s="350"/>
      <c r="X345" s="362"/>
      <c r="Y345" s="364"/>
    </row>
    <row r="346" spans="1:25">
      <c r="A346" s="373"/>
      <c r="B346" s="373">
        <v>5</v>
      </c>
      <c r="C346" s="374" t="s">
        <v>610</v>
      </c>
      <c r="D346" s="320">
        <v>31200</v>
      </c>
      <c r="E346" s="321">
        <v>14147</v>
      </c>
      <c r="F346" s="322"/>
      <c r="G346" s="322">
        <v>163890</v>
      </c>
      <c r="H346" s="322">
        <f>G346/H8</f>
        <v>31199.908621904098</v>
      </c>
      <c r="I346" s="347">
        <f>H346/$H$348</f>
        <v>1.20244489050688E-2</v>
      </c>
      <c r="J346" s="301">
        <f>D346-H346</f>
        <v>9.1378095912659801E-2</v>
      </c>
      <c r="K346" s="301">
        <f>E346-H346</f>
        <v>-17052.908621904098</v>
      </c>
      <c r="M346" s="349"/>
      <c r="N346" s="321">
        <v>20159</v>
      </c>
      <c r="O346" s="322"/>
      <c r="P346" s="322">
        <v>80000</v>
      </c>
      <c r="Q346" s="322">
        <f>ROUND(P346/$Q$8,0)</f>
        <v>16976</v>
      </c>
      <c r="R346" s="347">
        <f>Q346/$Q$348</f>
        <v>1</v>
      </c>
      <c r="T346" s="349">
        <f>G346+P346</f>
        <v>243890</v>
      </c>
      <c r="U346" s="322">
        <f>H346+Q346</f>
        <v>48175.908621904098</v>
      </c>
      <c r="V346" s="347">
        <f>U346/$U$348</f>
        <v>1.84463155573662E-2</v>
      </c>
      <c r="X346" s="358"/>
      <c r="Y346" s="364"/>
    </row>
    <row r="347" spans="1:25">
      <c r="A347" s="332"/>
      <c r="B347" s="324"/>
      <c r="C347" s="325"/>
      <c r="D347" s="326"/>
      <c r="E347" s="327"/>
      <c r="F347" s="327"/>
      <c r="G347" s="327"/>
      <c r="H347" s="328"/>
      <c r="I347" s="350"/>
      <c r="J347" s="301">
        <f>D347-H347</f>
        <v>0</v>
      </c>
      <c r="K347" s="301">
        <f>E347-H347</f>
        <v>0</v>
      </c>
      <c r="M347" s="326"/>
      <c r="N347" s="327"/>
      <c r="O347" s="327"/>
      <c r="P347" s="327"/>
      <c r="Q347" s="328"/>
      <c r="R347" s="350"/>
      <c r="T347" s="326"/>
      <c r="U347" s="328"/>
      <c r="V347" s="350"/>
    </row>
    <row r="348" spans="1:25">
      <c r="A348" s="318"/>
      <c r="B348" s="319"/>
      <c r="C348" s="318" t="s">
        <v>163</v>
      </c>
      <c r="D348" s="320">
        <v>2594706</v>
      </c>
      <c r="E348" s="321">
        <f>E14+E19+E23+E188+E346</f>
        <v>995293.66</v>
      </c>
      <c r="F348" s="322"/>
      <c r="G348" s="322">
        <f>G14+G19+G23+G188+G346</f>
        <v>13629724</v>
      </c>
      <c r="H348" s="322">
        <f>H14+H19+H23+H188+H346</f>
        <v>2594705.9086218998</v>
      </c>
      <c r="I348" s="347">
        <f>I14+I19+I23+I188+I346</f>
        <v>0.32261687378146903</v>
      </c>
      <c r="J348" s="301">
        <f>D348-H348</f>
        <v>9.1378096025437103E-2</v>
      </c>
      <c r="K348" s="301">
        <f>E348-H348</f>
        <v>-1599412.2486219001</v>
      </c>
      <c r="M348" s="349"/>
      <c r="N348" s="321">
        <f>N14+N19+N23+N188+N346</f>
        <v>2043353</v>
      </c>
      <c r="O348" s="322"/>
      <c r="P348" s="322">
        <f>P14+P19+P23+P188+P346</f>
        <v>80000</v>
      </c>
      <c r="Q348" s="322">
        <f>Q14+Q19+Q23+Q188+Q346</f>
        <v>16976</v>
      </c>
      <c r="R348" s="347">
        <f>R14+R19+R23+R188+R346</f>
        <v>1</v>
      </c>
      <c r="T348" s="349">
        <f>T14+T19+T23+T188+T346</f>
        <v>13709724</v>
      </c>
      <c r="U348" s="322">
        <f>U14+U19+U23+U188+U346</f>
        <v>2611681.9086218998</v>
      </c>
      <c r="V348" s="347">
        <f>V14+V19+V23+V188+V346</f>
        <v>1</v>
      </c>
    </row>
    <row r="349" spans="1:25">
      <c r="D349" s="375"/>
      <c r="E349" s="375"/>
      <c r="F349" s="375"/>
      <c r="G349" s="375"/>
      <c r="H349" s="375"/>
      <c r="M349" s="375"/>
      <c r="N349" s="375"/>
      <c r="O349" s="375"/>
      <c r="P349" s="375"/>
      <c r="Q349" s="375"/>
      <c r="U349" s="404"/>
    </row>
    <row r="350" spans="1:25">
      <c r="C350" s="187" t="s">
        <v>611</v>
      </c>
      <c r="D350" s="376"/>
      <c r="E350" s="377"/>
      <c r="F350" s="378"/>
      <c r="G350" s="379"/>
      <c r="H350" s="380"/>
      <c r="I350" s="398"/>
      <c r="J350" s="398"/>
      <c r="K350" s="398"/>
      <c r="L350" s="398"/>
      <c r="M350" s="379"/>
      <c r="N350" s="187"/>
      <c r="O350" s="187"/>
      <c r="R350" s="403"/>
    </row>
    <row r="351" spans="1:25">
      <c r="C351" s="187"/>
      <c r="D351" s="376"/>
      <c r="E351" s="377"/>
      <c r="F351" s="378"/>
      <c r="G351" s="2"/>
      <c r="H351" s="380"/>
      <c r="I351" s="398"/>
      <c r="J351" s="398"/>
      <c r="K351" s="398"/>
      <c r="L351" s="398"/>
      <c r="M351" s="379"/>
      <c r="N351" s="187"/>
      <c r="O351" s="187"/>
      <c r="R351" s="403"/>
      <c r="U351" s="348"/>
    </row>
    <row r="352" spans="1:25">
      <c r="C352" s="381" t="str">
        <f>"For "&amp;C4</f>
        <v>For NFF</v>
      </c>
      <c r="D352" s="382"/>
      <c r="E352" s="383"/>
      <c r="F352" s="381"/>
      <c r="G352" s="384"/>
      <c r="H352" s="385"/>
      <c r="I352" s="399"/>
      <c r="J352" s="399"/>
      <c r="K352" s="399"/>
      <c r="L352" s="399"/>
      <c r="M352" s="384"/>
      <c r="O352" s="381"/>
      <c r="P352" s="381" t="s">
        <v>612</v>
      </c>
      <c r="R352" s="403"/>
    </row>
    <row r="353" spans="3:20">
      <c r="C353" s="378" t="s">
        <v>166</v>
      </c>
      <c r="D353" s="382"/>
      <c r="E353" s="377"/>
      <c r="F353" s="378"/>
      <c r="G353" s="2"/>
      <c r="H353" s="386"/>
      <c r="I353" s="400"/>
      <c r="J353" s="400"/>
      <c r="K353" s="400"/>
      <c r="L353" s="400"/>
      <c r="M353" s="2"/>
      <c r="O353" s="378"/>
      <c r="P353" s="378" t="s">
        <v>613</v>
      </c>
      <c r="R353" s="403"/>
    </row>
    <row r="354" spans="3:20">
      <c r="C354" s="387" t="s">
        <v>167</v>
      </c>
      <c r="D354" s="388"/>
      <c r="E354" s="389"/>
      <c r="F354" s="390"/>
      <c r="G354" s="2"/>
      <c r="H354" s="391"/>
      <c r="I354" s="400"/>
      <c r="J354" s="400"/>
      <c r="K354" s="400"/>
      <c r="L354" s="400"/>
      <c r="M354" s="2"/>
      <c r="O354" s="390"/>
      <c r="P354" s="387" t="s">
        <v>614</v>
      </c>
      <c r="R354" s="403"/>
      <c r="T354" s="387" t="s">
        <v>614</v>
      </c>
    </row>
    <row r="355" spans="3:20">
      <c r="C355" s="392" t="s">
        <v>615</v>
      </c>
      <c r="D355" s="382"/>
      <c r="E355" s="377"/>
      <c r="F355" s="378"/>
      <c r="G355" s="2"/>
      <c r="H355" s="386"/>
      <c r="I355" s="400"/>
      <c r="J355" s="400"/>
      <c r="K355" s="400"/>
      <c r="L355" s="400"/>
      <c r="M355" s="2"/>
      <c r="O355" s="378"/>
      <c r="P355" s="401" t="s">
        <v>616</v>
      </c>
      <c r="R355" s="403"/>
      <c r="T355" s="401" t="s">
        <v>617</v>
      </c>
    </row>
    <row r="356" spans="3:20">
      <c r="C356" s="393" t="s">
        <v>618</v>
      </c>
      <c r="D356" s="382"/>
      <c r="E356" s="377"/>
      <c r="F356" s="378"/>
      <c r="G356" s="2"/>
      <c r="H356" s="386"/>
      <c r="I356" s="400"/>
      <c r="J356" s="400"/>
      <c r="K356" s="400"/>
      <c r="L356" s="400"/>
      <c r="M356" s="2"/>
      <c r="O356" s="378"/>
      <c r="P356" s="402" t="s">
        <v>619</v>
      </c>
      <c r="R356" s="403"/>
      <c r="T356" s="402" t="s">
        <v>620</v>
      </c>
    </row>
    <row r="357" spans="3:20">
      <c r="C357" s="394"/>
      <c r="D357" s="382"/>
      <c r="E357" s="377"/>
      <c r="F357" s="378"/>
      <c r="G357" s="2"/>
      <c r="H357" s="386"/>
      <c r="I357" s="400"/>
      <c r="J357" s="400"/>
      <c r="K357" s="400"/>
      <c r="L357" s="400"/>
      <c r="M357" s="2"/>
      <c r="O357" s="378"/>
      <c r="P357" s="396" t="s">
        <v>621</v>
      </c>
      <c r="R357" s="403"/>
      <c r="T357" s="396" t="s">
        <v>621</v>
      </c>
    </row>
    <row r="358" spans="3:20">
      <c r="C358" s="187" t="s">
        <v>170</v>
      </c>
      <c r="D358" s="187" t="s">
        <v>170</v>
      </c>
      <c r="E358" s="377"/>
      <c r="F358" s="378"/>
      <c r="G358" s="2"/>
      <c r="H358" s="386"/>
      <c r="I358" s="400"/>
      <c r="J358" s="400"/>
      <c r="K358" s="400"/>
      <c r="L358" s="400"/>
      <c r="M358" s="2"/>
      <c r="O358" s="378"/>
      <c r="P358" s="378"/>
      <c r="R358" s="403"/>
    </row>
    <row r="359" spans="3:20">
      <c r="C359" s="395" t="s">
        <v>167</v>
      </c>
      <c r="D359" s="395" t="s">
        <v>167</v>
      </c>
      <c r="E359" s="389"/>
      <c r="F359" s="390"/>
      <c r="G359" s="2"/>
      <c r="H359" s="391"/>
      <c r="I359" s="400"/>
      <c r="J359" s="400"/>
      <c r="K359" s="400"/>
      <c r="L359" s="400"/>
      <c r="M359" s="2"/>
      <c r="O359" s="390"/>
      <c r="P359" s="378" t="s">
        <v>170</v>
      </c>
      <c r="R359" s="403"/>
    </row>
    <row r="360" spans="3:20">
      <c r="C360" s="392" t="s">
        <v>622</v>
      </c>
      <c r="D360" s="392" t="s">
        <v>623</v>
      </c>
      <c r="E360" s="377"/>
      <c r="F360" s="378"/>
      <c r="G360" s="2"/>
      <c r="H360" s="386"/>
      <c r="I360" s="400"/>
      <c r="J360" s="400"/>
      <c r="K360" s="400"/>
      <c r="L360" s="400"/>
      <c r="M360" s="2"/>
      <c r="O360" s="378"/>
      <c r="P360" s="387" t="s">
        <v>614</v>
      </c>
      <c r="R360" s="403"/>
      <c r="T360" s="387" t="s">
        <v>614</v>
      </c>
    </row>
    <row r="361" spans="3:20">
      <c r="C361" s="393" t="s">
        <v>624</v>
      </c>
      <c r="D361" s="393" t="s">
        <v>625</v>
      </c>
      <c r="E361" s="377"/>
      <c r="F361" s="378"/>
      <c r="G361" s="2"/>
      <c r="H361" s="386"/>
      <c r="I361" s="400"/>
      <c r="J361" s="400"/>
      <c r="K361" s="400"/>
      <c r="L361" s="400"/>
      <c r="M361" s="2"/>
      <c r="O361" s="378"/>
      <c r="P361" s="397" t="s">
        <v>626</v>
      </c>
      <c r="R361" s="403"/>
      <c r="T361" s="397" t="s">
        <v>627</v>
      </c>
    </row>
    <row r="362" spans="3:20">
      <c r="C362" s="396"/>
      <c r="D362" s="382"/>
      <c r="E362" s="377"/>
      <c r="F362" s="378"/>
      <c r="G362" s="2"/>
      <c r="H362" s="386"/>
      <c r="I362" s="400"/>
      <c r="J362" s="400"/>
      <c r="K362" s="400"/>
      <c r="L362" s="400"/>
      <c r="M362" s="2"/>
      <c r="O362" s="378"/>
      <c r="P362" s="381" t="s">
        <v>628</v>
      </c>
      <c r="R362" s="403"/>
      <c r="T362" s="381" t="s">
        <v>629</v>
      </c>
    </row>
    <row r="363" spans="3:20">
      <c r="C363" s="378"/>
      <c r="D363" s="382"/>
      <c r="E363" s="378"/>
      <c r="F363" s="378"/>
      <c r="G363" s="378"/>
      <c r="H363" s="386"/>
      <c r="I363" s="386"/>
      <c r="J363" s="386"/>
      <c r="K363" s="386"/>
      <c r="L363" s="386"/>
      <c r="M363" s="378"/>
      <c r="O363" s="378"/>
      <c r="P363" s="381" t="s">
        <v>621</v>
      </c>
      <c r="R363" s="403"/>
      <c r="T363" s="381" t="s">
        <v>621</v>
      </c>
    </row>
    <row r="364" spans="3:20">
      <c r="C364" s="387"/>
      <c r="D364" s="382"/>
      <c r="E364" s="377"/>
      <c r="F364" s="378"/>
      <c r="G364" s="2"/>
      <c r="H364" s="386"/>
      <c r="I364" s="400"/>
      <c r="J364" s="400"/>
      <c r="K364" s="400"/>
      <c r="L364" s="400"/>
      <c r="M364" s="2"/>
      <c r="O364" s="378"/>
    </row>
    <row r="365" spans="3:20">
      <c r="C365" s="397"/>
      <c r="D365" s="388"/>
      <c r="E365" s="389"/>
      <c r="F365" s="390"/>
      <c r="G365" s="2"/>
      <c r="H365" s="391"/>
      <c r="I365" s="400"/>
      <c r="J365" s="400"/>
      <c r="K365" s="400"/>
      <c r="L365" s="400"/>
      <c r="M365" s="2"/>
      <c r="O365" s="390"/>
    </row>
    <row r="366" spans="3:20">
      <c r="C366" s="381"/>
      <c r="D366" s="382"/>
      <c r="E366" s="377"/>
      <c r="F366" s="378"/>
      <c r="G366" s="2"/>
      <c r="H366" s="386"/>
      <c r="I366" s="400"/>
      <c r="J366" s="400"/>
      <c r="K366" s="400"/>
      <c r="L366" s="400"/>
      <c r="M366" s="2"/>
      <c r="O366" s="378"/>
    </row>
    <row r="367" spans="3:20">
      <c r="C367" s="396"/>
      <c r="D367" s="382"/>
      <c r="E367" s="377"/>
      <c r="F367" s="378"/>
      <c r="G367" s="2"/>
      <c r="H367" s="386"/>
      <c r="I367" s="400"/>
      <c r="J367" s="400"/>
      <c r="K367" s="400"/>
      <c r="L367" s="400"/>
      <c r="M367" s="2"/>
      <c r="O367" s="378"/>
    </row>
    <row r="368" spans="3:20">
      <c r="C368" s="378"/>
      <c r="D368" s="382"/>
      <c r="E368" s="377"/>
      <c r="F368" s="378"/>
      <c r="G368" s="2"/>
      <c r="H368" s="386"/>
      <c r="I368" s="400"/>
      <c r="J368" s="400"/>
      <c r="K368" s="400"/>
      <c r="L368" s="400"/>
      <c r="M368" s="2"/>
      <c r="O368" s="378"/>
    </row>
    <row r="369" spans="9:18">
      <c r="I369" s="403"/>
      <c r="R369" s="403"/>
    </row>
  </sheetData>
  <sheetProtection algorithmName="SHA-512" hashValue="PS3Vuew40QZlulRRNBz6oGOGrFr/1IYe70c9xGyv8GO3VIe81awasaITJ+9hPT17dl+YwvWyt1Gazv53JruoQA==" saltValue="XiHy0o04bOD/wFUtv1UMyw==" spinCount="100000" sheet="1" formatColumns="0" formatRows="0"/>
  <autoFilter ref="A13:Y348" xr:uid="{00000000-0009-0000-0000-000002000000}"/>
  <mergeCells count="1">
    <mergeCell ref="B1:C1"/>
  </mergeCells>
  <conditionalFormatting sqref="H350:H368">
    <cfRule type="expression" dxfId="39" priority="4">
      <formula>NOT(ISBLANK(H350))</formula>
    </cfRule>
  </conditionalFormatting>
  <conditionalFormatting sqref="J350:L368">
    <cfRule type="notContainsBlanks" dxfId="38" priority="1">
      <formula>LEN(TRIM(J350))&gt;0</formula>
    </cfRule>
  </conditionalFormatting>
  <printOptions horizontalCentered="1"/>
  <pageMargins left="0.31496062992126" right="0.31496062992126" top="0.47244094488188998" bottom="0.47244094488188998" header="0.31496062992126" footer="0.31496062992126"/>
  <pageSetup paperSize="9" scale="73" orientation="landscape"/>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X390"/>
  <sheetViews>
    <sheetView workbookViewId="0">
      <pane xSplit="4" ySplit="12" topLeftCell="E347" activePane="bottomRight" state="frozen"/>
      <selection pane="topRight"/>
      <selection pane="bottomLeft"/>
      <selection pane="bottomRight" activeCell="AG362" sqref="AG362"/>
    </sheetView>
  </sheetViews>
  <sheetFormatPr defaultColWidth="9" defaultRowHeight="14.25" outlineLevelRow="2" outlineLevelCol="1"/>
  <cols>
    <col min="1" max="2" width="10.625" style="110" customWidth="1"/>
    <col min="3" max="3" width="47.875" style="111" customWidth="1"/>
    <col min="4" max="4" width="12.625" style="112" customWidth="1"/>
    <col min="5" max="5" width="17.125" style="113" customWidth="1"/>
    <col min="6" max="6" width="18.125" style="111" customWidth="1"/>
    <col min="7" max="7" width="1.625" style="114" customWidth="1"/>
    <col min="8" max="8" width="15.625" style="107" hidden="1" customWidth="1"/>
    <col min="9" max="9" width="2.625" style="115" hidden="1" customWidth="1"/>
    <col min="10" max="10" width="18.625" style="115" hidden="1" customWidth="1"/>
    <col min="11" max="11" width="2.625" style="114" hidden="1" customWidth="1"/>
    <col min="12" max="13" width="9.625" style="111" customWidth="1"/>
    <col min="14" max="14" width="13.625" style="111" customWidth="1"/>
    <col min="15" max="15" width="13.625" style="113" customWidth="1"/>
    <col min="16" max="16" width="2.625" style="116" customWidth="1"/>
    <col min="17" max="17" width="40.625" style="117" hidden="1" customWidth="1"/>
    <col min="18" max="18" width="25" style="117" hidden="1" customWidth="1"/>
    <col min="19" max="19" width="3.875" style="114" hidden="1" customWidth="1" collapsed="1"/>
    <col min="20" max="20" width="5.625" style="111" hidden="1" customWidth="1"/>
    <col min="21" max="22" width="9.625" style="111" hidden="1" customWidth="1"/>
    <col min="23" max="23" width="13.625" style="111" hidden="1" customWidth="1"/>
    <col min="24" max="24" width="13.625" style="113" hidden="1" customWidth="1"/>
    <col min="25" max="25" width="2.625" style="116" hidden="1" customWidth="1"/>
    <col min="26" max="26" width="40.625" style="118" hidden="1" customWidth="1" outlineLevel="1"/>
    <col min="27" max="27" width="25.625" style="118" hidden="1" customWidth="1" outlineLevel="1"/>
    <col min="28" max="28" width="4.625" style="114" hidden="1" customWidth="1" collapsed="1"/>
    <col min="29" max="29" width="2.625" style="111" customWidth="1"/>
    <col min="30" max="30" width="9.625" style="111" customWidth="1"/>
    <col min="31" max="31" width="12.125" style="111" customWidth="1"/>
    <col min="32" max="32" width="13.625" style="111" customWidth="1"/>
    <col min="33" max="33" width="13.625" style="113" customWidth="1"/>
    <col min="34" max="34" width="2.625" style="116" customWidth="1"/>
    <col min="35" max="35" width="40.625" style="117" customWidth="1" outlineLevel="1"/>
    <col min="36" max="36" width="25.625" style="117" customWidth="1" outlineLevel="1"/>
    <col min="37" max="37" width="4.625" style="116" customWidth="1"/>
    <col min="38" max="38" width="2.625" style="111" customWidth="1"/>
    <col min="39" max="42" width="13.625" style="119" customWidth="1"/>
    <col min="43" max="43" width="8.625" style="119" customWidth="1"/>
    <col min="44" max="44" width="9.875" style="111" customWidth="1"/>
    <col min="45" max="45" width="10.625" style="116" customWidth="1"/>
    <col min="46" max="46" width="12" style="116" customWidth="1"/>
    <col min="47" max="16384" width="9" style="111"/>
  </cols>
  <sheetData>
    <row r="1" spans="1:50" ht="15.75">
      <c r="B1" s="120" t="str">
        <f>"ANNUAL BUDGET"&amp;" "&amp;IF(E1="","",YEAR(E1))</f>
        <v>ANNUAL BUDGET 2023</v>
      </c>
      <c r="C1" s="113"/>
      <c r="D1" s="119" t="s">
        <v>630</v>
      </c>
      <c r="E1" s="121">
        <v>45231</v>
      </c>
      <c r="F1" s="121">
        <v>45291</v>
      </c>
      <c r="H1" s="122"/>
      <c r="I1" s="185"/>
      <c r="J1" s="185"/>
      <c r="K1" s="186"/>
      <c r="L1" s="187"/>
      <c r="M1" s="187"/>
      <c r="N1" s="187"/>
      <c r="O1" s="188"/>
      <c r="P1" s="189"/>
      <c r="Q1" s="207"/>
      <c r="R1" s="207"/>
      <c r="S1" s="186"/>
      <c r="T1" s="208"/>
      <c r="U1" s="208"/>
      <c r="V1" s="208"/>
      <c r="W1" s="208"/>
      <c r="X1" s="209"/>
      <c r="Y1" s="219"/>
      <c r="Z1" s="220"/>
      <c r="AA1" s="220"/>
      <c r="AB1" s="186"/>
      <c r="AC1" s="208"/>
      <c r="AE1" s="221"/>
    </row>
    <row r="2" spans="1:50">
      <c r="E2" s="111"/>
      <c r="F2" s="113"/>
      <c r="AE2" s="221"/>
    </row>
    <row r="3" spans="1:50" ht="36">
      <c r="B3" s="110" t="s">
        <v>175</v>
      </c>
      <c r="C3" s="123" t="str">
        <f>'Budget 2023-2024'!C3</f>
        <v>National federation of farmers</v>
      </c>
      <c r="D3" s="124" t="s">
        <v>631</v>
      </c>
      <c r="E3" s="125" t="s">
        <v>632</v>
      </c>
      <c r="F3" s="125" t="s">
        <v>633</v>
      </c>
      <c r="H3" s="126" t="s">
        <v>634</v>
      </c>
      <c r="M3" s="134" t="s">
        <v>631</v>
      </c>
      <c r="N3" s="125" t="s">
        <v>635</v>
      </c>
      <c r="O3" s="125" t="s">
        <v>636</v>
      </c>
      <c r="Q3" s="126" t="s">
        <v>634</v>
      </c>
      <c r="T3" s="497" t="s">
        <v>637</v>
      </c>
      <c r="V3" s="134" t="s">
        <v>631</v>
      </c>
      <c r="W3" s="125" t="s">
        <v>635</v>
      </c>
      <c r="X3" s="125" t="s">
        <v>636</v>
      </c>
      <c r="Z3" s="126" t="s">
        <v>634</v>
      </c>
      <c r="AC3" s="497" t="s">
        <v>637</v>
      </c>
      <c r="AE3" s="134" t="s">
        <v>631</v>
      </c>
      <c r="AF3" s="222" t="s">
        <v>635</v>
      </c>
      <c r="AG3" s="222" t="s">
        <v>636</v>
      </c>
      <c r="AI3" s="126" t="s">
        <v>634</v>
      </c>
      <c r="AL3" s="497" t="s">
        <v>637</v>
      </c>
    </row>
    <row r="4" spans="1:50" ht="25.5">
      <c r="B4" s="110" t="s">
        <v>638</v>
      </c>
      <c r="C4" s="123" t="str">
        <f>'Budget 2023-2024'!C5</f>
        <v>Organizational development of NFF and improved market linkages for small farmers</v>
      </c>
      <c r="D4" s="127" t="s">
        <v>639</v>
      </c>
      <c r="E4" s="128">
        <v>2608831</v>
      </c>
      <c r="F4" s="129">
        <f>SUMIF($D$14:$D$348,D4,$F$14:$F$348)</f>
        <v>2594705.9086218998</v>
      </c>
      <c r="H4" s="130">
        <f>E4-F4</f>
        <v>14125.091378096</v>
      </c>
      <c r="M4" s="190" t="str">
        <f>D4</f>
        <v>Sida EuroLatin</v>
      </c>
      <c r="N4" s="191">
        <f>E4</f>
        <v>2608831</v>
      </c>
      <c r="O4" s="129">
        <f>SUMIF($D$24:$D$348,M4,$O$24:$O$348)</f>
        <v>2045686.9086219</v>
      </c>
      <c r="Q4" s="130">
        <f>O4-N4</f>
        <v>-563144.09137809603</v>
      </c>
      <c r="T4" s="497"/>
      <c r="V4" s="131" t="str">
        <f>M4</f>
        <v>Sida EuroLatin</v>
      </c>
      <c r="W4" s="132">
        <f>N4</f>
        <v>2608831</v>
      </c>
      <c r="X4" s="129">
        <f>SUMIF($D$24:$D$348,V4,$X$24:$X$348)</f>
        <v>2045686.9086219</v>
      </c>
      <c r="Z4" s="130">
        <f>X4-W4</f>
        <v>-563144.09137809603</v>
      </c>
      <c r="AC4" s="497"/>
      <c r="AE4" s="131" t="str">
        <f>V4</f>
        <v>Sida EuroLatin</v>
      </c>
      <c r="AF4" s="132">
        <v>995294</v>
      </c>
      <c r="AG4" s="129">
        <f>SUMIF($D$14:$D$348,AE4,$AG$14:$AG$348)</f>
        <v>971069</v>
      </c>
      <c r="AI4" s="130">
        <f>AF4-AG4</f>
        <v>24225</v>
      </c>
      <c r="AL4" s="497"/>
    </row>
    <row r="5" spans="1:50">
      <c r="B5" s="110" t="s">
        <v>640</v>
      </c>
      <c r="C5" s="123" t="str">
        <f>'Budget 2023-2024'!C6</f>
        <v>PJ1359</v>
      </c>
      <c r="D5" s="131" t="s">
        <v>641</v>
      </c>
      <c r="E5" s="132" t="s">
        <v>642</v>
      </c>
      <c r="F5" s="129">
        <f>SUMIF($D$24:$D$348,D5,$E$24:$E$348)</f>
        <v>0</v>
      </c>
      <c r="G5" s="133"/>
      <c r="H5" s="130" t="e">
        <f>E5-F5</f>
        <v>#VALUE!</v>
      </c>
      <c r="I5" s="192"/>
      <c r="J5" s="192"/>
      <c r="K5" s="133"/>
      <c r="M5" s="190" t="s">
        <v>641</v>
      </c>
      <c r="N5" s="191" t="s">
        <v>642</v>
      </c>
      <c r="O5" s="129">
        <f>SUMIF($D$24:$D$348,M5,$O$24:$O$348)</f>
        <v>0</v>
      </c>
      <c r="P5" s="193"/>
      <c r="Q5" s="130" t="e">
        <f>O5-N5</f>
        <v>#VALUE!</v>
      </c>
      <c r="R5" s="210"/>
      <c r="S5" s="133"/>
      <c r="T5" s="497"/>
      <c r="V5" s="131" t="s">
        <v>641</v>
      </c>
      <c r="W5" s="132">
        <f>X349-X4</f>
        <v>549019</v>
      </c>
      <c r="X5" s="129">
        <f>SUMIF($D$24:$D$348,V5,$O$24:$O$348)</f>
        <v>0</v>
      </c>
      <c r="Y5" s="193"/>
      <c r="Z5" s="130">
        <f>X5-W5</f>
        <v>-549019</v>
      </c>
      <c r="AA5" s="223"/>
      <c r="AB5" s="133"/>
      <c r="AC5" s="497"/>
      <c r="AE5" s="131" t="s">
        <v>641</v>
      </c>
      <c r="AF5" s="132" t="s">
        <v>642</v>
      </c>
      <c r="AG5" s="129">
        <f>SUMIF($D$24:$D$348,AE5,$O$24:$O$348)</f>
        <v>0</v>
      </c>
      <c r="AI5" s="130" t="e">
        <f>AF5-AG5</f>
        <v>#VALUE!</v>
      </c>
      <c r="AL5" s="497"/>
    </row>
    <row r="6" spans="1:50">
      <c r="B6" s="110" t="s">
        <v>643</v>
      </c>
      <c r="C6" s="123" t="str">
        <f>'Budget 2023-2024'!C7</f>
        <v>PJ1359</v>
      </c>
      <c r="D6" s="134" t="s">
        <v>644</v>
      </c>
      <c r="E6" s="135">
        <f>SUM(E4:E5)</f>
        <v>2608831</v>
      </c>
      <c r="F6" s="135">
        <f>SUM(F4:F5)</f>
        <v>2594705.9086218998</v>
      </c>
      <c r="H6" s="130">
        <f>E6-F6</f>
        <v>14125.091378096</v>
      </c>
      <c r="M6" s="134" t="s">
        <v>644</v>
      </c>
      <c r="N6" s="135">
        <f>SUM(N4:N5)</f>
        <v>2608831</v>
      </c>
      <c r="O6" s="135">
        <f>SUM(O4:O5)</f>
        <v>2045686.9086219</v>
      </c>
      <c r="Q6" s="130">
        <f>O6-N6</f>
        <v>-563144.09137809603</v>
      </c>
      <c r="T6" s="497"/>
      <c r="V6" s="134" t="s">
        <v>644</v>
      </c>
      <c r="W6" s="135">
        <f>SUM(W4:W5)</f>
        <v>3157850</v>
      </c>
      <c r="X6" s="135">
        <f>SUM(X4:X5)</f>
        <v>2045686.9086219</v>
      </c>
      <c r="Z6" s="130">
        <f>X6-W6</f>
        <v>-1112163.0913781</v>
      </c>
      <c r="AC6" s="497"/>
      <c r="AE6" s="134" t="s">
        <v>644</v>
      </c>
      <c r="AF6" s="135">
        <f>SUM(AF4:AF5)</f>
        <v>995294</v>
      </c>
      <c r="AG6" s="135">
        <f>SUM(AG4:AG5)</f>
        <v>971069</v>
      </c>
      <c r="AI6" s="130">
        <f>AF6-AG6</f>
        <v>24225</v>
      </c>
      <c r="AL6" s="497"/>
      <c r="AM6" s="230"/>
      <c r="AN6" s="230"/>
      <c r="AO6" s="230"/>
      <c r="AP6" s="230"/>
      <c r="AQ6" s="230"/>
    </row>
    <row r="7" spans="1:50" ht="15">
      <c r="B7" s="110" t="s">
        <v>645</v>
      </c>
      <c r="C7" s="136">
        <f>'Budget 2023-2024'!C8</f>
        <v>0.5</v>
      </c>
      <c r="E7" s="111"/>
      <c r="F7" s="113"/>
      <c r="H7" s="137">
        <f>F6-E349</f>
        <v>-11035018.0913781</v>
      </c>
      <c r="Q7" s="137">
        <f>O6-O349</f>
        <v>-549019</v>
      </c>
      <c r="T7" s="497"/>
      <c r="U7" s="211"/>
      <c r="Z7" s="224">
        <f>X6-X349</f>
        <v>-549019</v>
      </c>
      <c r="AC7" s="497"/>
      <c r="AD7" s="211"/>
      <c r="AI7" s="137">
        <f>AG6-AG349</f>
        <v>0</v>
      </c>
      <c r="AL7" s="497"/>
      <c r="AM7" s="230"/>
      <c r="AN7" s="230"/>
      <c r="AO7" s="230"/>
      <c r="AP7" s="230"/>
      <c r="AQ7" s="230"/>
    </row>
    <row r="8" spans="1:50">
      <c r="B8" s="110" t="s">
        <v>184</v>
      </c>
      <c r="C8" s="138">
        <f>AG349*C7</f>
        <v>485534.5</v>
      </c>
      <c r="D8" s="111"/>
      <c r="E8" s="139"/>
      <c r="F8" s="140"/>
      <c r="H8" s="141"/>
      <c r="L8" s="194"/>
      <c r="M8" s="194"/>
      <c r="N8" s="194"/>
      <c r="O8" s="195"/>
      <c r="T8" s="497"/>
      <c r="U8" s="212">
        <v>44927</v>
      </c>
      <c r="V8" s="212">
        <v>45107</v>
      </c>
      <c r="W8" s="113"/>
      <c r="X8" s="140"/>
      <c r="Z8" s="137"/>
      <c r="AC8" s="497"/>
      <c r="AD8" s="212">
        <v>44927</v>
      </c>
      <c r="AE8" s="212">
        <v>45230</v>
      </c>
      <c r="AF8" s="113"/>
      <c r="AG8" s="140"/>
      <c r="AL8" s="497"/>
      <c r="AM8" s="154"/>
      <c r="AN8" s="154"/>
      <c r="AO8" s="154"/>
      <c r="AP8" s="154"/>
      <c r="AQ8" s="154"/>
    </row>
    <row r="9" spans="1:50">
      <c r="B9" s="142"/>
      <c r="D9" s="111"/>
      <c r="E9" s="139" t="s">
        <v>646</v>
      </c>
      <c r="F9" s="143" t="s">
        <v>647</v>
      </c>
      <c r="H9" s="141"/>
      <c r="L9" s="194"/>
      <c r="M9" s="194"/>
      <c r="N9" s="194"/>
      <c r="O9" s="196" t="s">
        <v>648</v>
      </c>
      <c r="T9" s="497"/>
      <c r="U9" s="211" t="str">
        <f>"&gt;="&amp;U8</f>
        <v>&gt;=44927</v>
      </c>
      <c r="V9" s="211" t="str">
        <f>"&lt;="&amp;V8</f>
        <v>&lt;=45107</v>
      </c>
      <c r="W9" s="113"/>
      <c r="X9" s="140" t="str">
        <f>O9</f>
        <v>Ex. Rate</v>
      </c>
      <c r="AC9" s="497"/>
      <c r="AD9" s="211" t="str">
        <f>"&gt;="&amp;AD8</f>
        <v>&gt;=44927</v>
      </c>
      <c r="AE9" s="211" t="str">
        <f>"&lt;="&amp;AE8</f>
        <v>&lt;=45230</v>
      </c>
      <c r="AF9" s="113"/>
      <c r="AG9" s="140" t="str">
        <f>X9</f>
        <v>Ex. Rate</v>
      </c>
      <c r="AL9" s="497"/>
      <c r="AM9" s="154"/>
      <c r="AN9" s="154"/>
      <c r="AO9" s="154"/>
      <c r="AP9" s="154"/>
      <c r="AQ9" s="154"/>
    </row>
    <row r="10" spans="1:50">
      <c r="B10" s="144"/>
      <c r="D10" s="145"/>
      <c r="E10" s="119" t="s">
        <v>648</v>
      </c>
      <c r="F10" s="146" t="s">
        <v>649</v>
      </c>
      <c r="H10" s="141"/>
      <c r="L10" s="197" t="s">
        <v>650</v>
      </c>
      <c r="M10" s="197"/>
      <c r="N10" s="197"/>
      <c r="O10" s="198" t="str">
        <f>F10</f>
        <v>5.2529</v>
      </c>
      <c r="Q10" s="213"/>
      <c r="T10" s="497"/>
      <c r="U10" s="214" t="str">
        <f>IF(OR(L349&gt;0,M349&gt;0),"FIRST ","FIRST ")&amp;"REVISION -JULY"</f>
        <v>FIRST REVISION -JULY</v>
      </c>
      <c r="V10" s="214"/>
      <c r="W10" s="214"/>
      <c r="X10" s="215" t="str">
        <f>O10</f>
        <v>5.2529</v>
      </c>
      <c r="Z10" s="225"/>
      <c r="AC10" s="497"/>
      <c r="AD10" s="214" t="str">
        <f>IF(AND(OR(L349&gt;0,M349&gt;0),OR(U349&gt;0,V349&gt;0)),"THIRD ",IF(OR(U349&gt;0,V349&gt;0,L349&gt;0,M349&gt;0),"SECOND ","FIRST "))&amp;"REVISION - NOVEMBER"</f>
        <v>SECOND REVISION - NOVEMBER</v>
      </c>
      <c r="AE10" s="214"/>
      <c r="AF10" s="214"/>
      <c r="AG10" s="215">
        <v>4.9481999999999999</v>
      </c>
      <c r="AI10" s="213"/>
      <c r="AL10" s="497"/>
    </row>
    <row r="11" spans="1:50" s="106" customFormat="1" ht="50.1" customHeight="1">
      <c r="A11" s="147" t="s">
        <v>651</v>
      </c>
      <c r="B11" s="148" t="s">
        <v>652</v>
      </c>
      <c r="C11" s="149" t="s">
        <v>132</v>
      </c>
      <c r="D11" s="150" t="s">
        <v>653</v>
      </c>
      <c r="E11" s="149" t="s">
        <v>654</v>
      </c>
      <c r="F11" s="149" t="s">
        <v>655</v>
      </c>
      <c r="G11" s="151" t="s">
        <v>656</v>
      </c>
      <c r="H11" s="152" t="s">
        <v>657</v>
      </c>
      <c r="I11" s="151" t="s">
        <v>658</v>
      </c>
      <c r="J11" s="199" t="s">
        <v>659</v>
      </c>
      <c r="K11" s="151" t="s">
        <v>660</v>
      </c>
      <c r="L11" s="149" t="s">
        <v>661</v>
      </c>
      <c r="M11" s="149" t="s">
        <v>662</v>
      </c>
      <c r="N11" s="149" t="s">
        <v>663</v>
      </c>
      <c r="O11" s="149" t="s">
        <v>664</v>
      </c>
      <c r="P11" s="151" t="s">
        <v>665</v>
      </c>
      <c r="Q11" s="216" t="s">
        <v>666</v>
      </c>
      <c r="R11" s="199" t="s">
        <v>667</v>
      </c>
      <c r="S11" s="151" t="s">
        <v>668</v>
      </c>
      <c r="T11" s="217" t="s">
        <v>669</v>
      </c>
      <c r="U11" s="149" t="s">
        <v>670</v>
      </c>
      <c r="V11" s="149" t="s">
        <v>671</v>
      </c>
      <c r="W11" s="149" t="s">
        <v>672</v>
      </c>
      <c r="X11" s="149" t="s">
        <v>673</v>
      </c>
      <c r="Y11" s="151" t="s">
        <v>674</v>
      </c>
      <c r="Z11" s="216" t="s">
        <v>675</v>
      </c>
      <c r="AA11" s="199" t="s">
        <v>676</v>
      </c>
      <c r="AB11" s="151" t="s">
        <v>677</v>
      </c>
      <c r="AC11" s="226" t="s">
        <v>678</v>
      </c>
      <c r="AD11" s="149" t="s">
        <v>679</v>
      </c>
      <c r="AE11" s="149" t="s">
        <v>680</v>
      </c>
      <c r="AF11" s="149" t="s">
        <v>681</v>
      </c>
      <c r="AG11" s="149" t="s">
        <v>682</v>
      </c>
      <c r="AH11" s="151" t="s">
        <v>683</v>
      </c>
      <c r="AI11" s="216" t="s">
        <v>684</v>
      </c>
      <c r="AJ11" s="199" t="s">
        <v>685</v>
      </c>
      <c r="AK11" s="151" t="s">
        <v>686</v>
      </c>
      <c r="AL11" s="226" t="s">
        <v>687</v>
      </c>
      <c r="AM11" s="171" t="s">
        <v>688</v>
      </c>
      <c r="AN11" s="171" t="s">
        <v>689</v>
      </c>
      <c r="AO11" s="171" t="s">
        <v>690</v>
      </c>
      <c r="AP11" s="171" t="s">
        <v>691</v>
      </c>
      <c r="AQ11" s="171" t="s">
        <v>692</v>
      </c>
      <c r="AR11" s="161" t="s">
        <v>693</v>
      </c>
      <c r="AS11" s="180" t="s">
        <v>694</v>
      </c>
      <c r="AT11" s="180"/>
    </row>
    <row r="12" spans="1:50">
      <c r="A12" s="119" t="str">
        <f>IFERROR(IF(Table48[[#This Row],[We Effect Funding SEK]]=0,"",INDEX(#REF!,MATCH(Table48[[#This Row],[Nr.]],#REF!,0),5)),"")</f>
        <v/>
      </c>
      <c r="D12" s="111"/>
      <c r="E12" s="153" t="str">
        <f>IF(OR(ISBLANK($F$9),$F$9="&lt;Select&gt;"),"",$F$9)</f>
        <v>MKD</v>
      </c>
      <c r="F12" s="153" t="s">
        <v>695</v>
      </c>
      <c r="H12" s="141"/>
      <c r="L12" s="153" t="str">
        <f>F9</f>
        <v>MKD</v>
      </c>
      <c r="M12" s="153" t="str">
        <f>F9</f>
        <v>MKD</v>
      </c>
      <c r="N12" s="153" t="str">
        <f>F9</f>
        <v>MKD</v>
      </c>
      <c r="O12" s="153" t="s">
        <v>695</v>
      </c>
      <c r="U12" s="153" t="str">
        <f>F9</f>
        <v>MKD</v>
      </c>
      <c r="V12" s="153" t="str">
        <f>F9</f>
        <v>MKD</v>
      </c>
      <c r="W12" s="153" t="str">
        <f>F9</f>
        <v>MKD</v>
      </c>
      <c r="X12" s="153" t="s">
        <v>695</v>
      </c>
      <c r="AD12" s="153" t="str">
        <f>F9</f>
        <v>MKD</v>
      </c>
      <c r="AE12" s="153" t="str">
        <f>F9</f>
        <v>MKD</v>
      </c>
      <c r="AF12" s="153" t="str">
        <f>F9</f>
        <v>MKD</v>
      </c>
      <c r="AG12" s="153" t="s">
        <v>695</v>
      </c>
      <c r="AM12" s="119" t="str">
        <f>IF(OR(ISBLANK($F$9),$F$9="&lt;Select&gt;"),"",$F$9)</f>
        <v>MKD</v>
      </c>
      <c r="AN12" s="119" t="str">
        <f>IF(OR(ISBLANK($F$9),$F$9="&lt;Select&gt;"),"",$F$9)</f>
        <v>MKD</v>
      </c>
      <c r="AO12" s="119" t="s">
        <v>695</v>
      </c>
      <c r="AP12" s="119" t="s">
        <v>695</v>
      </c>
    </row>
    <row r="13" spans="1:50">
      <c r="A13" s="154" t="str">
        <f>IFERROR(IF(Table48[[#This Row],[We Effect Funding SEK]]=0,"",INDEX(#REF!,MATCH(Table48[[#This Row],[Nr.]],#REF!,0),5)),"")</f>
        <v/>
      </c>
      <c r="B13" s="155"/>
      <c r="C13" s="113"/>
      <c r="D13" s="113"/>
      <c r="E13" s="156"/>
      <c r="F13" s="156"/>
      <c r="H13" s="106"/>
      <c r="L13" s="200"/>
      <c r="M13" s="156"/>
      <c r="N13" s="156"/>
      <c r="O13" s="156"/>
      <c r="T13" s="113"/>
      <c r="U13" s="113"/>
      <c r="V13" s="113"/>
      <c r="W13" s="156"/>
      <c r="X13" s="156"/>
      <c r="AC13" s="113"/>
      <c r="AD13" s="113"/>
      <c r="AE13" s="113"/>
      <c r="AF13" s="156"/>
      <c r="AG13" s="156"/>
      <c r="AR13" s="232"/>
    </row>
    <row r="14" spans="1:50" s="106" customFormat="1">
      <c r="A14" s="157" t="str">
        <f>IFERROR(IF(Table48[[#This Row],[We Effect Funding SEK]]=0,"",INDEX(#REF!,MATCH(Table48[[#This Row],[Nr.]],#REF!,0),5)),"")</f>
        <v/>
      </c>
      <c r="B14" s="158">
        <v>1</v>
      </c>
      <c r="C14" s="159" t="s">
        <v>195</v>
      </c>
      <c r="D14" s="160"/>
      <c r="E14" s="160">
        <f>SUM(E15:E18)</f>
        <v>2367885</v>
      </c>
      <c r="F14" s="160">
        <f>SUM(F15:F18)</f>
        <v>450777</v>
      </c>
      <c r="G14" s="115"/>
      <c r="H14" s="161"/>
      <c r="I14" s="114"/>
      <c r="J14" s="114"/>
      <c r="K14" s="115"/>
      <c r="L14" s="160">
        <f>SUM(L15:L18)</f>
        <v>9000</v>
      </c>
      <c r="M14" s="160">
        <f>SUM(M15:M18)</f>
        <v>9000</v>
      </c>
      <c r="N14" s="160">
        <f>SUM(N15:N18)</f>
        <v>23678865033</v>
      </c>
      <c r="O14" s="160">
        <f>SUM(O15:O18)</f>
        <v>450777</v>
      </c>
      <c r="P14" s="201"/>
      <c r="Q14" s="117"/>
      <c r="R14" s="117"/>
      <c r="S14" s="115">
        <f t="shared" ref="S14:S29" si="0">IF(OR($AR14="Total Project Costs",$AR14="Heading",$AR14="Subheading",$AR14="Component",$AR14="Output",$AR14="Activity",$AR14="Budget Line"),IF(AND(E14=0,O14=0),"",IF(AND(E14=0,O14&gt;0),100,IF(AND(E14&gt;0,O14=0),100,IF(E14=O14,"",ABS(ROUND((O14-E14)/E14,4)*100))))),"")</f>
        <v>80.959999999999994</v>
      </c>
      <c r="U14" s="160">
        <f>SUM(U15:U18)</f>
        <v>0</v>
      </c>
      <c r="V14" s="160">
        <f>SUM(V15:V18)</f>
        <v>0</v>
      </c>
      <c r="W14" s="160">
        <f>SUM(W15:W18)</f>
        <v>0</v>
      </c>
      <c r="X14" s="160">
        <f>SUM(X15:X18)</f>
        <v>450777</v>
      </c>
      <c r="Y14" s="201"/>
      <c r="Z14" s="118"/>
      <c r="AA14" s="118"/>
      <c r="AB14" s="115" t="str">
        <f t="shared" ref="AB14:AB45" si="1">IF(OR($AR14="Total Project Costs",$AR14="Heading",$AR14="Subheading",$AR14="Component",$AR14="Output",$AR14="Activity",$AR14="Budget Line"),IF(AND(O14=0,X14=0),"",IF(AND(O14=0,X14&gt;0),100,IF(AND(O14&gt;0,X14=0),100,IF(O14=X14,"",ABS(ROUND((X14-O14)/O14,4)*100))))),"")</f>
        <v/>
      </c>
      <c r="AD14" s="160">
        <f>SUM(AD15:AD18)</f>
        <v>0</v>
      </c>
      <c r="AE14" s="160">
        <f>SUM(AE15:AE18)</f>
        <v>0</v>
      </c>
      <c r="AF14" s="160">
        <f>SUM(AF15:AF18)</f>
        <v>0</v>
      </c>
      <c r="AG14" s="160">
        <f>SUM(AG15:AG18)</f>
        <v>450777</v>
      </c>
      <c r="AH14" s="201"/>
      <c r="AI14" s="118"/>
      <c r="AJ14" s="118">
        <v>475002.95</v>
      </c>
      <c r="AK14" s="201" t="str">
        <f t="shared" ref="AK14:AK45" si="2">IF(OR($AR14="Total Project Costs",$AR14="Heading",$AR14="Subheading",$AR14="Component",$AR14="Output",$AR14="Activity",$AR14="Budget Line"),IF(AND(X14=0,AG14=0),"",IF(AND(X14=0,AG14&gt;0),100,IF(AND(X14&gt;0,AG14=0),100,IF(X14=AG14,"",ABS(ROUND((AG14-X14)/X14,4)*100))))),"")</f>
        <v/>
      </c>
      <c r="AM14" s="203" t="e">
        <f>#REF!</f>
        <v>#REF!</v>
      </c>
      <c r="AN14" s="166" t="e">
        <f>#REF!</f>
        <v>#REF!</v>
      </c>
      <c r="AO14" s="166" t="e">
        <f>#REF!</f>
        <v>#REF!</v>
      </c>
      <c r="AP14" s="166" t="e">
        <f>#REF!</f>
        <v>#REF!</v>
      </c>
      <c r="AQ14" s="166">
        <f t="shared" ref="AQ14:AQ77" si="3">LEN(B14)</f>
        <v>1</v>
      </c>
      <c r="AR14" s="232" t="s">
        <v>696</v>
      </c>
      <c r="AS14" s="116"/>
      <c r="AT14" s="201"/>
      <c r="AU14" s="233"/>
      <c r="AV14" s="233"/>
      <c r="AW14" s="233"/>
      <c r="AX14" s="233"/>
    </row>
    <row r="15" spans="1:50" s="107" customFormat="1">
      <c r="A15" s="162" t="str">
        <f>IFERROR(IF(Table48[[#This Row],[We Effect Funding SEK]]=0,"",INDEX(#REF!,MATCH(Table48[[#This Row],[Nr.]],#REF!,0),5)),"")</f>
        <v/>
      </c>
      <c r="B15" s="162">
        <f>'Budget 2023-2024'!B15</f>
        <v>1.07</v>
      </c>
      <c r="C15" s="163" t="str">
        <f>'Budget 2023-2024'!C15</f>
        <v>Finance and administration 50%</v>
      </c>
      <c r="D15" s="164" t="s">
        <v>639</v>
      </c>
      <c r="E15" s="165">
        <f>'Budget 2023-2024'!G15</f>
        <v>458497</v>
      </c>
      <c r="F15" s="165">
        <f>'Budget 2023-2024'!H15</f>
        <v>87285</v>
      </c>
      <c r="G15" s="115"/>
      <c r="H15" s="141"/>
      <c r="I15" s="115"/>
      <c r="J15" s="115"/>
      <c r="K15" s="115"/>
      <c r="L15" s="202"/>
      <c r="M15" s="202">
        <v>1000</v>
      </c>
      <c r="N15" s="165">
        <f>IFERROR(ROUND(O15*$O$10,0),0)</f>
        <v>4584993765</v>
      </c>
      <c r="O15" s="165">
        <f>IFERROR(IF(L15+M15=0,F15,ROUND(F15+ROUND(L15/$O$10,2)-ROUND(M15/$O$10,2),0)),0)</f>
        <v>87285</v>
      </c>
      <c r="P15" s="201"/>
      <c r="Q15" s="117" t="s">
        <v>697</v>
      </c>
      <c r="R15" s="117" t="s">
        <v>698</v>
      </c>
      <c r="S15" s="115">
        <f t="shared" si="0"/>
        <v>80.959999999999994</v>
      </c>
      <c r="T15" s="106"/>
      <c r="U15" s="164"/>
      <c r="V15" s="164"/>
      <c r="W15" s="165" t="str">
        <f>IFERROR(ROUND(SUMIFS(#REF!,#REF!,$A15,#REF!,U$9,#REF!,V$9)+ROUND((X15-SUMIFS(#REF!,#REF!,$A15,#REF!,U$9,#REF!,V$9))*$X$10,0),0),"")</f>
        <v/>
      </c>
      <c r="X15" s="165">
        <f>IFERROR(IF(U15+V15=0,O15,ROUND(O15+ROUND(U15/$X$10,2)-ROUND(V15/$X$10,2),0)),0)</f>
        <v>87285</v>
      </c>
      <c r="Y15" s="201"/>
      <c r="Z15" s="227"/>
      <c r="AA15" s="227"/>
      <c r="AB15" s="115" t="str">
        <f t="shared" si="1"/>
        <v/>
      </c>
      <c r="AC15" s="106"/>
      <c r="AD15" s="164"/>
      <c r="AE15" s="164"/>
      <c r="AF15" s="165" t="str">
        <f>IFERROR(IF(AND($AG$10=$X$10,AG15=X15),W15,(ROUND(SUMIFS(#REF!,#REF!,$B15,#REF!,AD$9,#REF!,AE$9)+ROUND((AG15-SUMIFS(#REF!,#REF!,$B15,#REF!,AD$9,#REF!,AE$9))*$AG$10,0),0))),"")</f>
        <v/>
      </c>
      <c r="AG15" s="165">
        <f>IFERROR(IF(AD15+AE15=0,X15,ROUND(X15+ROUND(AD15/$AG$10,2)-ROUND(AE15/$AG$10,2),0)),0)</f>
        <v>87285</v>
      </c>
      <c r="AH15" s="201"/>
      <c r="AI15" s="227"/>
      <c r="AJ15" s="227"/>
      <c r="AK15" s="201" t="str">
        <f t="shared" si="2"/>
        <v/>
      </c>
      <c r="AM15" s="203" t="e">
        <f>#REF!</f>
        <v>#REF!</v>
      </c>
      <c r="AN15" s="166" t="e">
        <f>#REF!</f>
        <v>#REF!</v>
      </c>
      <c r="AO15" s="166" t="e">
        <f>#REF!</f>
        <v>#REF!</v>
      </c>
      <c r="AP15" s="166" t="e">
        <f>#REF!</f>
        <v>#REF!</v>
      </c>
      <c r="AQ15" s="166">
        <f t="shared" si="3"/>
        <v>4</v>
      </c>
      <c r="AR15" s="232" t="s">
        <v>131</v>
      </c>
      <c r="AS15" s="116"/>
      <c r="AT15" s="201"/>
      <c r="AW15" s="233"/>
      <c r="AX15" s="233"/>
    </row>
    <row r="16" spans="1:50" s="107" customFormat="1">
      <c r="A16" s="162" t="str">
        <f>IFERROR(IF(Table48[[#This Row],[We Effect Funding SEK]]=0,"",INDEX(#REF!,MATCH(Table48[[#This Row],[Nr.]],#REF!,0),5)),"")</f>
        <v/>
      </c>
      <c r="B16" s="162">
        <f>'Budget 2023-2024'!B16</f>
        <v>1.08</v>
      </c>
      <c r="C16" s="163" t="str">
        <f>'Budget 2023-2024'!C16</f>
        <v>Organizational Development Coordinator 50%</v>
      </c>
      <c r="D16" s="164" t="s">
        <v>639</v>
      </c>
      <c r="E16" s="165">
        <f>'Budget 2023-2024'!G16</f>
        <v>686400</v>
      </c>
      <c r="F16" s="165">
        <f>'Budget 2023-2024'!H16</f>
        <v>130671</v>
      </c>
      <c r="G16" s="115"/>
      <c r="I16" s="115"/>
      <c r="J16" s="115"/>
      <c r="K16" s="115"/>
      <c r="L16" s="202"/>
      <c r="M16" s="202">
        <v>4000</v>
      </c>
      <c r="N16" s="165">
        <f>IFERROR(ROUND(O16*$O$10,0),0)</f>
        <v>6864016959</v>
      </c>
      <c r="O16" s="165">
        <f>IFERROR(IF(L16+M16=0,F16,ROUND(F16+ROUND(L16/$O$10,2)-ROUND(M16/$O$10,2),0)),0)</f>
        <v>130671</v>
      </c>
      <c r="P16" s="201"/>
      <c r="Q16" s="117" t="s">
        <v>697</v>
      </c>
      <c r="R16" s="117" t="s">
        <v>698</v>
      </c>
      <c r="S16" s="115">
        <f t="shared" si="0"/>
        <v>80.959999999999994</v>
      </c>
      <c r="T16" s="106"/>
      <c r="U16" s="164"/>
      <c r="V16" s="164"/>
      <c r="W16" s="165" t="str">
        <f>IFERROR(ROUND(SUMIFS(#REF!,#REF!,$A16,#REF!,U$9,#REF!,V$9)+ROUND((X16-SUMIFS(#REF!,#REF!,$A16,#REF!,U$9,#REF!,V$9))*$X$10,0),0),"")</f>
        <v/>
      </c>
      <c r="X16" s="165">
        <f>IFERROR(IF(U16+V16=0,O16,ROUND(O16+ROUND(U16/$X$10,2)-ROUND(V16/$X$10,2),0)),0)</f>
        <v>130671</v>
      </c>
      <c r="Y16" s="201"/>
      <c r="Z16" s="227"/>
      <c r="AA16" s="227"/>
      <c r="AB16" s="115" t="str">
        <f t="shared" si="1"/>
        <v/>
      </c>
      <c r="AC16" s="106"/>
      <c r="AD16" s="164"/>
      <c r="AE16" s="164"/>
      <c r="AF16" s="165" t="str">
        <f>IFERROR(IF(AND($AG$10=$X$10,AG16=X16),W16,(ROUND(SUMIFS(#REF!,#REF!,$B16,#REF!,AD$9,#REF!,AE$9)+ROUND((AG16-SUMIFS(#REF!,#REF!,$B16,#REF!,AD$9,#REF!,AE$9))*$AG$10,0),0))),"")</f>
        <v/>
      </c>
      <c r="AG16" s="165">
        <f>IFERROR(IF(AD16+AE16=0,X16,ROUND(X16+ROUND(AD16/$AG$10,2)-ROUND(AE16/$AG$10,2),0)),0)</f>
        <v>130671</v>
      </c>
      <c r="AH16" s="201"/>
      <c r="AI16" s="227"/>
      <c r="AJ16" s="227"/>
      <c r="AK16" s="201" t="str">
        <f t="shared" si="2"/>
        <v/>
      </c>
      <c r="AM16" s="203" t="e">
        <f>#REF!</f>
        <v>#REF!</v>
      </c>
      <c r="AN16" s="166" t="e">
        <f>#REF!</f>
        <v>#REF!</v>
      </c>
      <c r="AO16" s="166" t="e">
        <f>#REF!</f>
        <v>#REF!</v>
      </c>
      <c r="AP16" s="166" t="e">
        <f>#REF!</f>
        <v>#REF!</v>
      </c>
      <c r="AQ16" s="166">
        <f t="shared" si="3"/>
        <v>4</v>
      </c>
      <c r="AR16" s="232" t="s">
        <v>131</v>
      </c>
      <c r="AS16" s="116"/>
      <c r="AT16" s="201"/>
      <c r="AW16" s="233"/>
      <c r="AX16" s="233"/>
    </row>
    <row r="17" spans="1:50" s="107" customFormat="1">
      <c r="A17" s="162" t="str">
        <f>IFERROR(IF(Table48[[#This Row],[We Effect Funding SEK]]=0,"",INDEX(#REF!,MATCH(Table48[[#This Row],[Nr.]],#REF!,0),5)),"")</f>
        <v/>
      </c>
      <c r="B17" s="162">
        <f>'Budget 2023-2024'!B17</f>
        <v>1.1100000000000001</v>
      </c>
      <c r="C17" s="163" t="str">
        <f>'Budget 2023-2024'!C17</f>
        <v>Co-Facilitators 100%</v>
      </c>
      <c r="D17" s="164" t="s">
        <v>639</v>
      </c>
      <c r="E17" s="165">
        <f>'Budget 2023-2024'!G17</f>
        <v>952484</v>
      </c>
      <c r="F17" s="165">
        <f>'Budget 2023-2024'!H17</f>
        <v>181325</v>
      </c>
      <c r="G17" s="115"/>
      <c r="I17" s="115"/>
      <c r="J17" s="115"/>
      <c r="K17" s="115"/>
      <c r="L17" s="202">
        <v>9000</v>
      </c>
      <c r="M17" s="202"/>
      <c r="N17" s="165">
        <f>IFERROR(ROUND(O17*$O$10,0),0)</f>
        <v>9524820925</v>
      </c>
      <c r="O17" s="165">
        <f>IFERROR(IF(L17+M17=0,F17,ROUND(F17+ROUND(L17/$O$10,2)-ROUND(M17/$O$10,2),0)),0)</f>
        <v>181325</v>
      </c>
      <c r="P17" s="201"/>
      <c r="Q17" s="117" t="s">
        <v>699</v>
      </c>
      <c r="R17" s="117" t="s">
        <v>698</v>
      </c>
      <c r="S17" s="115">
        <f t="shared" si="0"/>
        <v>80.959999999999994</v>
      </c>
      <c r="T17" s="106"/>
      <c r="U17" s="164"/>
      <c r="V17" s="164"/>
      <c r="W17" s="165" t="str">
        <f>IFERROR(ROUND(SUMIFS(#REF!,#REF!,$A17,#REF!,U$9,#REF!,V$9)+ROUND((X17-SUMIFS(#REF!,#REF!,$A17,#REF!,U$9,#REF!,V$9))*$X$10,0),0),"")</f>
        <v/>
      </c>
      <c r="X17" s="165">
        <f>IFERROR(IF(U17+V17=0,O17,ROUND(O17+ROUND(U17/$X$10,2)-ROUND(V17/$X$10,2),0)),0)</f>
        <v>181325</v>
      </c>
      <c r="Y17" s="201"/>
      <c r="Z17" s="227"/>
      <c r="AA17" s="227"/>
      <c r="AB17" s="115" t="str">
        <f t="shared" si="1"/>
        <v/>
      </c>
      <c r="AC17" s="106"/>
      <c r="AD17" s="164"/>
      <c r="AE17" s="164"/>
      <c r="AF17" s="165" t="str">
        <f>IFERROR(IF(AND($AG$10=$X$10,AG17=X17),W17,(ROUND(SUMIFS(#REF!,#REF!,$B17,#REF!,AD$9,#REF!,AE$9)+ROUND((AG17-SUMIFS(#REF!,#REF!,$B17,#REF!,AD$9,#REF!,AE$9))*$AG$10,0),0))),"")</f>
        <v/>
      </c>
      <c r="AG17" s="165">
        <f>IFERROR(IF(AD17+AE17=0,X17,ROUND(X17+ROUND(AD17/$AG$10,2)-ROUND(AE17/$AG$10,2),0)),0)</f>
        <v>181325</v>
      </c>
      <c r="AH17" s="201"/>
      <c r="AI17" s="227"/>
      <c r="AJ17" s="227"/>
      <c r="AK17" s="201" t="str">
        <f t="shared" si="2"/>
        <v/>
      </c>
      <c r="AM17" s="203" t="e">
        <f>#REF!</f>
        <v>#REF!</v>
      </c>
      <c r="AN17" s="166" t="e">
        <f>#REF!</f>
        <v>#REF!</v>
      </c>
      <c r="AO17" s="166" t="e">
        <f>#REF!</f>
        <v>#REF!</v>
      </c>
      <c r="AP17" s="166" t="e">
        <f>#REF!</f>
        <v>#REF!</v>
      </c>
      <c r="AQ17" s="166">
        <f t="shared" si="3"/>
        <v>4</v>
      </c>
      <c r="AR17" s="232" t="s">
        <v>131</v>
      </c>
      <c r="AS17" s="116"/>
      <c r="AT17" s="201"/>
      <c r="AW17" s="233"/>
      <c r="AX17" s="233"/>
    </row>
    <row r="18" spans="1:50" s="107" customFormat="1">
      <c r="A18" s="162" t="str">
        <f>IFERROR(IF(Table48[[#This Row],[We Effect Funding SEK]]=0,"",INDEX(#REF!,MATCH(Table48[[#This Row],[Nr.]],#REF!,0),5)),"")</f>
        <v/>
      </c>
      <c r="B18" s="162">
        <f>'Budget 2023-2024'!B18</f>
        <v>1.071</v>
      </c>
      <c r="C18" s="163" t="str">
        <f>'Budget 2023-2024'!C18</f>
        <v>Administration and Logistics  25%</v>
      </c>
      <c r="D18" s="164" t="s">
        <v>639</v>
      </c>
      <c r="E18" s="165">
        <f>'Budget 2023-2024'!G18</f>
        <v>270504</v>
      </c>
      <c r="F18" s="165">
        <f>'Budget 2023-2024'!H18</f>
        <v>51496</v>
      </c>
      <c r="G18" s="115"/>
      <c r="H18" s="141"/>
      <c r="I18" s="115"/>
      <c r="J18" s="115"/>
      <c r="K18" s="115"/>
      <c r="L18" s="202"/>
      <c r="M18" s="202">
        <v>4000</v>
      </c>
      <c r="N18" s="165">
        <f>IFERROR(ROUND(O18*$O$10,0),0)</f>
        <v>2705033384</v>
      </c>
      <c r="O18" s="165">
        <f>IFERROR(IF(L18+M18=0,F18,ROUND(F18+ROUND(L18/$O$10,2)-ROUND(M18/$O$10,2),0)),0)</f>
        <v>51496</v>
      </c>
      <c r="P18" s="201"/>
      <c r="Q18" s="117" t="s">
        <v>697</v>
      </c>
      <c r="R18" s="117" t="s">
        <v>698</v>
      </c>
      <c r="S18" s="115">
        <f t="shared" si="0"/>
        <v>80.959999999999994</v>
      </c>
      <c r="T18" s="106"/>
      <c r="U18" s="164"/>
      <c r="V18" s="164"/>
      <c r="W18" s="165" t="str">
        <f>IFERROR(ROUND(SUMIFS(#REF!,#REF!,$A18,#REF!,U$9,#REF!,V$9)+ROUND((X18-SUMIFS(#REF!,#REF!,$A18,#REF!,U$9,#REF!,V$9))*$X$10,0),0),"")</f>
        <v/>
      </c>
      <c r="X18" s="165">
        <f>IFERROR(IF(U18+V18=0,O18,ROUND(O18+ROUND(U18/$X$10,2)-ROUND(V18/$X$10,2),0)),0)</f>
        <v>51496</v>
      </c>
      <c r="Y18" s="201"/>
      <c r="Z18" s="227"/>
      <c r="AA18" s="227"/>
      <c r="AB18" s="115" t="str">
        <f t="shared" si="1"/>
        <v/>
      </c>
      <c r="AC18" s="106"/>
      <c r="AD18" s="164"/>
      <c r="AE18" s="164"/>
      <c r="AF18" s="165" t="str">
        <f>IFERROR(IF(AND($AG$10=$X$10,AG18=X18),W18,(ROUND(SUMIFS(#REF!,#REF!,$B18,#REF!,AD$9,#REF!,AE$9)+ROUND((AG18-SUMIFS(#REF!,#REF!,$B18,#REF!,AD$9,#REF!,AE$9))*$AG$10,0),0))),"")</f>
        <v/>
      </c>
      <c r="AG18" s="165">
        <f>IFERROR(IF(AD18+AE18=0,X18,ROUND(X18+ROUND(AD18/$AG$10,2)-ROUND(AE18/$AG$10,2),0)),0)</f>
        <v>51496</v>
      </c>
      <c r="AH18" s="201"/>
      <c r="AI18" s="227"/>
      <c r="AJ18" s="227"/>
      <c r="AK18" s="201" t="str">
        <f t="shared" si="2"/>
        <v/>
      </c>
      <c r="AM18" s="203" t="e">
        <f>#REF!</f>
        <v>#REF!</v>
      </c>
      <c r="AN18" s="166" t="e">
        <f>#REF!</f>
        <v>#REF!</v>
      </c>
      <c r="AO18" s="166" t="e">
        <f>#REF!</f>
        <v>#REF!</v>
      </c>
      <c r="AP18" s="166" t="e">
        <f>#REF!</f>
        <v>#REF!</v>
      </c>
      <c r="AQ18" s="166">
        <f t="shared" si="3"/>
        <v>5</v>
      </c>
      <c r="AR18" s="232" t="s">
        <v>131</v>
      </c>
      <c r="AS18" s="116"/>
      <c r="AT18" s="201"/>
      <c r="AW18" s="233"/>
      <c r="AX18" s="233"/>
    </row>
    <row r="19" spans="1:50" s="107" customFormat="1">
      <c r="A19" s="166" t="str">
        <f>IFERROR(IF(Table48[[#This Row],[We Effect Funding SEK]]=0,"",INDEX(#REF!,MATCH(Table48[[#This Row],[Nr.]],#REF!,0),5)),"")</f>
        <v/>
      </c>
      <c r="B19" s="167"/>
      <c r="C19" s="168"/>
      <c r="D19" s="169"/>
      <c r="E19" s="169"/>
      <c r="F19" s="169"/>
      <c r="G19" s="115"/>
      <c r="I19" s="115"/>
      <c r="J19" s="115"/>
      <c r="K19" s="115"/>
      <c r="L19" s="203"/>
      <c r="M19" s="203"/>
      <c r="N19" s="169"/>
      <c r="O19" s="169"/>
      <c r="P19" s="201"/>
      <c r="Q19" s="117"/>
      <c r="R19" s="117"/>
      <c r="S19" s="115" t="str">
        <f t="shared" si="0"/>
        <v/>
      </c>
      <c r="U19" s="169"/>
      <c r="V19" s="169"/>
      <c r="W19" s="169"/>
      <c r="X19" s="169"/>
      <c r="Y19" s="201"/>
      <c r="Z19" s="118"/>
      <c r="AA19" s="118"/>
      <c r="AB19" s="115" t="str">
        <f t="shared" si="1"/>
        <v/>
      </c>
      <c r="AD19" s="203"/>
      <c r="AE19" s="203"/>
      <c r="AF19" s="169"/>
      <c r="AG19" s="169"/>
      <c r="AH19" s="231"/>
      <c r="AI19" s="118"/>
      <c r="AJ19" s="118"/>
      <c r="AK19" s="201" t="str">
        <f t="shared" si="2"/>
        <v/>
      </c>
      <c r="AM19" s="203" t="e">
        <f>#REF!</f>
        <v>#REF!</v>
      </c>
      <c r="AN19" s="166" t="e">
        <f>#REF!</f>
        <v>#REF!</v>
      </c>
      <c r="AO19" s="166" t="e">
        <f>#REF!</f>
        <v>#REF!</v>
      </c>
      <c r="AP19" s="166" t="e">
        <f>#REF!</f>
        <v>#REF!</v>
      </c>
      <c r="AQ19" s="166">
        <f t="shared" si="3"/>
        <v>0</v>
      </c>
      <c r="AR19" s="232" t="s">
        <v>700</v>
      </c>
      <c r="AS19" s="116"/>
      <c r="AT19" s="201"/>
      <c r="AW19" s="233"/>
      <c r="AX19" s="233"/>
    </row>
    <row r="20" spans="1:50" s="106" customFormat="1">
      <c r="A20" s="157" t="str">
        <f>IFERROR(IF(Table48[[#This Row],[We Effect Funding SEK]]=0,"",INDEX(#REF!,MATCH(Table48[[#This Row],[Nr.]],#REF!,0),5)),"")</f>
        <v/>
      </c>
      <c r="B20" s="157">
        <f>'Budget 2023-2024'!B19</f>
        <v>2</v>
      </c>
      <c r="C20" s="170" t="str">
        <f>'Budget 2023-2024'!C19</f>
        <v>OPERATIONAL COSTS</v>
      </c>
      <c r="D20" s="160"/>
      <c r="E20" s="160">
        <f>SUM(E21:E22)</f>
        <v>516060</v>
      </c>
      <c r="F20" s="160">
        <f>SUM(F21:F22)</f>
        <v>98242</v>
      </c>
      <c r="G20" s="115"/>
      <c r="H20" s="171"/>
      <c r="I20" s="115"/>
      <c r="J20" s="115"/>
      <c r="K20" s="115"/>
      <c r="L20" s="160">
        <f>SUM(L21:L22)</f>
        <v>0</v>
      </c>
      <c r="M20" s="160">
        <f>SUM(M21:M22)</f>
        <v>0</v>
      </c>
      <c r="N20" s="160">
        <f>SUM(N21:N22)</f>
        <v>5160554018</v>
      </c>
      <c r="O20" s="160">
        <f>SUM(O21:O22)</f>
        <v>98242</v>
      </c>
      <c r="P20" s="201"/>
      <c r="Q20" s="117"/>
      <c r="R20" s="117"/>
      <c r="S20" s="115">
        <f t="shared" si="0"/>
        <v>80.959999999999994</v>
      </c>
      <c r="U20" s="160">
        <f>SUM(U21:U22)</f>
        <v>0</v>
      </c>
      <c r="V20" s="160">
        <f>SUM(V21:V22)</f>
        <v>0</v>
      </c>
      <c r="W20" s="160">
        <f>SUM(W21:W22)</f>
        <v>0</v>
      </c>
      <c r="X20" s="160">
        <f>SUM(X21:X22)</f>
        <v>98242</v>
      </c>
      <c r="Y20" s="201"/>
      <c r="Z20" s="118"/>
      <c r="AA20" s="118"/>
      <c r="AB20" s="115" t="str">
        <f t="shared" si="1"/>
        <v/>
      </c>
      <c r="AD20" s="160">
        <f>SUM(AD21:AD22)</f>
        <v>0</v>
      </c>
      <c r="AE20" s="160">
        <f>SUM(AE21:AE22)</f>
        <v>42084</v>
      </c>
      <c r="AF20" s="160">
        <f>SUM(AF21:AF22)</f>
        <v>0</v>
      </c>
      <c r="AG20" s="160">
        <f>SUM(AG21:AG22)</f>
        <v>89737</v>
      </c>
      <c r="AH20" s="201"/>
      <c r="AI20" s="118"/>
      <c r="AJ20" s="118">
        <v>89737.279999999999</v>
      </c>
      <c r="AK20" s="201">
        <f t="shared" si="2"/>
        <v>8.66</v>
      </c>
      <c r="AM20" s="203" t="e">
        <f>#REF!</f>
        <v>#REF!</v>
      </c>
      <c r="AN20" s="166" t="e">
        <f>#REF!</f>
        <v>#REF!</v>
      </c>
      <c r="AO20" s="166" t="e">
        <f>#REF!</f>
        <v>#REF!</v>
      </c>
      <c r="AP20" s="166" t="e">
        <f>#REF!</f>
        <v>#REF!</v>
      </c>
      <c r="AQ20" s="166">
        <f t="shared" si="3"/>
        <v>1</v>
      </c>
      <c r="AR20" s="232" t="s">
        <v>696</v>
      </c>
      <c r="AS20" s="116"/>
      <c r="AT20" s="201"/>
    </row>
    <row r="21" spans="1:50" s="107" customFormat="1" ht="99.75">
      <c r="A21" s="162" t="str">
        <f>IFERROR(IF(Table48[[#This Row],[We Effect Funding SEK]]=0,"",INDEX(#REF!,MATCH(Table48[[#This Row],[Nr.]],#REF!,0),5)),"")</f>
        <v/>
      </c>
      <c r="B21" s="162">
        <f>'Budget 2023-2024'!B20</f>
        <v>2.02</v>
      </c>
      <c r="C21" s="163" t="str">
        <f>'Budget 2023-2024'!C20</f>
        <v>Travel &amp; reimbursable costs</v>
      </c>
      <c r="D21" s="164" t="s">
        <v>639</v>
      </c>
      <c r="E21" s="165">
        <f>'Budget 2023-2024'!G20</f>
        <v>108900</v>
      </c>
      <c r="F21" s="165">
        <f>'Budget 2023-2024'!H20</f>
        <v>20731</v>
      </c>
      <c r="G21" s="115"/>
      <c r="H21" s="141"/>
      <c r="I21" s="115"/>
      <c r="J21" s="115"/>
      <c r="K21" s="115"/>
      <c r="L21" s="202"/>
      <c r="M21" s="202"/>
      <c r="N21" s="165">
        <f>IFERROR(ROUND(O21*$O$10,0),0)</f>
        <v>1088978699</v>
      </c>
      <c r="O21" s="165">
        <f>IFERROR(IF(L21+M21=0,F21,ROUND(F21+ROUND(L21/$O$10,2)-ROUND(M21/$O$10,2),0)),0)</f>
        <v>20731</v>
      </c>
      <c r="P21" s="201"/>
      <c r="Q21" s="117"/>
      <c r="R21" s="117"/>
      <c r="S21" s="115">
        <f t="shared" si="0"/>
        <v>80.959999999999994</v>
      </c>
      <c r="T21" s="106"/>
      <c r="U21" s="164"/>
      <c r="V21" s="164"/>
      <c r="W21" s="165" t="str">
        <f>IFERROR(ROUND(SUMIFS(#REF!,#REF!,$A21,#REF!,U$9,#REF!,V$9)+ROUND((X21-SUMIFS(#REF!,#REF!,$A21,#REF!,U$9,#REF!,V$9))*$X$10,0),0),"")</f>
        <v/>
      </c>
      <c r="X21" s="165">
        <f>IFERROR(IF(U21+V21=0,O21,ROUND(O21+ROUND(U21/$X$10,2)-ROUND(V21/$X$10,2),0)),0)</f>
        <v>20731</v>
      </c>
      <c r="Y21" s="201"/>
      <c r="Z21" s="227"/>
      <c r="AA21" s="227"/>
      <c r="AB21" s="115" t="str">
        <f t="shared" si="1"/>
        <v/>
      </c>
      <c r="AC21" s="106"/>
      <c r="AD21" s="164"/>
      <c r="AE21" s="228">
        <v>42084</v>
      </c>
      <c r="AF21" s="165" t="str">
        <f>IFERROR(IF(AND($AG$10=$X$10,AG21=X21),W21,(ROUND(SUMIFS(#REF!,#REF!,$B21,#REF!,AD$9,#REF!,AE$9)+ROUND((AG21-SUMIFS(#REF!,#REF!,$B21,#REF!,AD$9,#REF!,AE$9))*$AG$10,0),0))),"")</f>
        <v/>
      </c>
      <c r="AG21" s="165">
        <f>IFERROR(IF(AD21+AE21=0,X21,ROUND(X21+ROUND(AD21/$AG$10,2)-ROUND(AE21/$AG$10,2),0)),0)</f>
        <v>12226</v>
      </c>
      <c r="AH21" s="201"/>
      <c r="AI21" s="227"/>
      <c r="AJ21" s="227" t="s">
        <v>701</v>
      </c>
      <c r="AK21" s="201">
        <f t="shared" si="2"/>
        <v>41.03</v>
      </c>
      <c r="AM21" s="203" t="e">
        <f>#REF!</f>
        <v>#REF!</v>
      </c>
      <c r="AN21" s="166" t="e">
        <f>#REF!</f>
        <v>#REF!</v>
      </c>
      <c r="AO21" s="166" t="e">
        <f>#REF!</f>
        <v>#REF!</v>
      </c>
      <c r="AP21" s="166" t="e">
        <f>#REF!</f>
        <v>#REF!</v>
      </c>
      <c r="AQ21" s="166">
        <f t="shared" si="3"/>
        <v>4</v>
      </c>
      <c r="AR21" s="232" t="s">
        <v>131</v>
      </c>
      <c r="AS21" s="116"/>
      <c r="AT21" s="201"/>
      <c r="AU21" s="234"/>
      <c r="AW21" s="234"/>
    </row>
    <row r="22" spans="1:50" s="107" customFormat="1">
      <c r="A22" s="162" t="str">
        <f>IFERROR(IF(Table48[[#This Row],[We Effect Funding SEK]]=0,"",INDEX(#REF!,MATCH(Table48[[#This Row],[Nr.]],#REF!,0),5)),"")</f>
        <v/>
      </c>
      <c r="B22" s="162">
        <f>'Budget 2023-2024'!B21</f>
        <v>2.08</v>
      </c>
      <c r="C22" s="163" t="str">
        <f>'Budget 2023-2024'!C21</f>
        <v>Operational / office costs</v>
      </c>
      <c r="D22" s="164" t="s">
        <v>639</v>
      </c>
      <c r="E22" s="165">
        <f>'Budget 2023-2024'!G21</f>
        <v>407160</v>
      </c>
      <c r="F22" s="165">
        <f>'Budget 2023-2024'!H21</f>
        <v>77511</v>
      </c>
      <c r="G22" s="115"/>
      <c r="H22" s="141"/>
      <c r="I22" s="115"/>
      <c r="J22" s="115"/>
      <c r="K22" s="115"/>
      <c r="L22" s="202"/>
      <c r="M22" s="202"/>
      <c r="N22" s="165">
        <f>IFERROR(ROUND(O22*$O$10,0),0)</f>
        <v>4071575319</v>
      </c>
      <c r="O22" s="165">
        <f>IFERROR(IF(L22+M22=0,F22,ROUND(F22+ROUND(L22/$O$10,2)-ROUND(M22/$O$10,2),0)),0)</f>
        <v>77511</v>
      </c>
      <c r="P22" s="201"/>
      <c r="Q22" s="117"/>
      <c r="R22" s="117"/>
      <c r="S22" s="115">
        <f t="shared" si="0"/>
        <v>80.959999999999994</v>
      </c>
      <c r="T22" s="106"/>
      <c r="U22" s="164"/>
      <c r="V22" s="164"/>
      <c r="W22" s="165" t="str">
        <f>IFERROR(ROUND(SUMIFS(#REF!,#REF!,$A22,#REF!,U$9,#REF!,V$9)+ROUND((X22-SUMIFS(#REF!,#REF!,$A22,#REF!,U$9,#REF!,V$9))*$X$10,0),0),"")</f>
        <v/>
      </c>
      <c r="X22" s="165">
        <f>IFERROR(IF(U22+V22=0,O22,ROUND(O22+ROUND(U22/$X$10,2)-ROUND(V22/$X$10,2),0)),0)</f>
        <v>77511</v>
      </c>
      <c r="Y22" s="201"/>
      <c r="Z22" s="227"/>
      <c r="AA22" s="227"/>
      <c r="AB22" s="115" t="str">
        <f t="shared" si="1"/>
        <v/>
      </c>
      <c r="AC22" s="106"/>
      <c r="AD22" s="164"/>
      <c r="AE22" s="164"/>
      <c r="AF22" s="165" t="str">
        <f>IFERROR(IF(AND($AG$10=$X$10,AG22=X22),W22,(ROUND(SUMIFS(#REF!,#REF!,$B22,#REF!,AD$9,#REF!,AE$9)+ROUND((AG22-SUMIFS(#REF!,#REF!,$B22,#REF!,AD$9,#REF!,AE$9))*$AG$10,0),0))),"")</f>
        <v/>
      </c>
      <c r="AG22" s="165">
        <f>IFERROR(IF(AD22+AE22=0,X22,ROUND(X22+ROUND(AD22/$AG$10,2)-ROUND(AE22/$AG$10,2),0)),0)</f>
        <v>77511</v>
      </c>
      <c r="AH22" s="201"/>
      <c r="AI22" s="227"/>
      <c r="AJ22" s="227"/>
      <c r="AK22" s="201" t="str">
        <f t="shared" si="2"/>
        <v/>
      </c>
      <c r="AM22" s="203" t="e">
        <f>#REF!</f>
        <v>#REF!</v>
      </c>
      <c r="AN22" s="166" t="e">
        <f>#REF!</f>
        <v>#REF!</v>
      </c>
      <c r="AO22" s="166" t="e">
        <f>#REF!</f>
        <v>#REF!</v>
      </c>
      <c r="AP22" s="166" t="e">
        <f>#REF!</f>
        <v>#REF!</v>
      </c>
      <c r="AQ22" s="166">
        <f t="shared" si="3"/>
        <v>4</v>
      </c>
      <c r="AR22" s="232" t="s">
        <v>131</v>
      </c>
      <c r="AS22" s="116"/>
      <c r="AT22" s="201"/>
      <c r="AU22" s="234"/>
      <c r="AW22" s="234"/>
    </row>
    <row r="23" spans="1:50">
      <c r="A23" s="172" t="str">
        <f>IFERROR(IF(Table48[[#This Row],[We Effect Funding SEK]]=0,"",INDEX(#REF!,MATCH(Table48[[#This Row],[Nr.]],#REF!,0),5)),"")</f>
        <v/>
      </c>
      <c r="B23" s="172"/>
      <c r="C23" s="173"/>
      <c r="D23" s="174"/>
      <c r="E23" s="175"/>
      <c r="F23" s="175"/>
      <c r="H23" s="141"/>
      <c r="L23" s="204"/>
      <c r="M23" s="204"/>
      <c r="N23" s="175"/>
      <c r="O23" s="175"/>
      <c r="S23" s="114" t="str">
        <f t="shared" si="0"/>
        <v/>
      </c>
      <c r="T23" s="113"/>
      <c r="U23" s="204"/>
      <c r="V23" s="204"/>
      <c r="W23" s="175"/>
      <c r="X23" s="175"/>
      <c r="AB23" s="114" t="str">
        <f t="shared" si="1"/>
        <v/>
      </c>
      <c r="AC23" s="113"/>
      <c r="AD23" s="204"/>
      <c r="AE23" s="204"/>
      <c r="AF23" s="175"/>
      <c r="AG23" s="175"/>
      <c r="AI23" s="118"/>
      <c r="AJ23" s="118"/>
      <c r="AK23" s="116" t="str">
        <f t="shared" si="2"/>
        <v/>
      </c>
      <c r="AM23" s="203" t="e">
        <f>#REF!</f>
        <v>#REF!</v>
      </c>
      <c r="AN23" s="166" t="e">
        <f>#REF!</f>
        <v>#REF!</v>
      </c>
      <c r="AO23" s="166" t="e">
        <f>#REF!</f>
        <v>#REF!</v>
      </c>
      <c r="AP23" s="166" t="e">
        <f>#REF!</f>
        <v>#REF!</v>
      </c>
      <c r="AQ23" s="166">
        <f t="shared" si="3"/>
        <v>0</v>
      </c>
      <c r="AR23" s="232" t="s">
        <v>700</v>
      </c>
      <c r="AU23" s="106"/>
      <c r="AV23" s="233"/>
    </row>
    <row r="24" spans="1:50" s="106" customFormat="1">
      <c r="A24" s="157" t="str">
        <f>IFERROR(IF(Table48[[#This Row],[We Effect Funding SEK]]=0,"",INDEX(#REF!,MATCH(Table48[[#This Row],[Nr.]],#REF!,0),5)),"")</f>
        <v/>
      </c>
      <c r="B24" s="157" t="str">
        <f>'Budget 2023-2024'!B23</f>
        <v>4.2</v>
      </c>
      <c r="C24" s="170" t="str">
        <f>'Budget 2023-2024'!C23</f>
        <v>Outcome 1</v>
      </c>
      <c r="D24" s="160"/>
      <c r="E24" s="160">
        <f>E25+E106</f>
        <v>9232550</v>
      </c>
      <c r="F24" s="160">
        <f>F25+F106</f>
        <v>1757610</v>
      </c>
      <c r="G24" s="115"/>
      <c r="H24" s="171"/>
      <c r="I24" s="115"/>
      <c r="J24" s="115"/>
      <c r="K24" s="115"/>
      <c r="L24" s="160">
        <f>L25+L106</f>
        <v>438640</v>
      </c>
      <c r="M24" s="160">
        <f>M25+M106</f>
        <v>438640</v>
      </c>
      <c r="N24" s="160">
        <f>N25+N106</f>
        <v>92325495690</v>
      </c>
      <c r="O24" s="160">
        <f>O25+O106</f>
        <v>1757610</v>
      </c>
      <c r="P24" s="201"/>
      <c r="Q24" s="117"/>
      <c r="R24" s="117"/>
      <c r="S24" s="115">
        <f t="shared" si="0"/>
        <v>80.959999999999994</v>
      </c>
      <c r="U24" s="160">
        <f>U25+U106</f>
        <v>0</v>
      </c>
      <c r="V24" s="160">
        <f>V25+V106</f>
        <v>0</v>
      </c>
      <c r="W24" s="160">
        <f>W25+W106</f>
        <v>0</v>
      </c>
      <c r="X24" s="160">
        <f>X25+X106</f>
        <v>1757610</v>
      </c>
      <c r="Y24" s="201"/>
      <c r="Z24" s="118"/>
      <c r="AA24" s="118"/>
      <c r="AB24" s="115" t="str">
        <f t="shared" si="1"/>
        <v/>
      </c>
      <c r="AD24" s="160">
        <f>AD25+AD106</f>
        <v>0</v>
      </c>
      <c r="AE24" s="160">
        <f>AE25+AE106</f>
        <v>7907615</v>
      </c>
      <c r="AF24" s="160">
        <f>AF25+AF106</f>
        <v>0</v>
      </c>
      <c r="AG24" s="160">
        <f>AG25+AG106</f>
        <v>159531</v>
      </c>
      <c r="AH24" s="201"/>
      <c r="AI24" s="118"/>
      <c r="AJ24" s="118">
        <v>159530.69</v>
      </c>
      <c r="AK24" s="201">
        <f t="shared" si="2"/>
        <v>90.92</v>
      </c>
      <c r="AM24" s="203" t="e">
        <f>#REF!</f>
        <v>#REF!</v>
      </c>
      <c r="AN24" s="203" t="e">
        <f>#REF!</f>
        <v>#REF!</v>
      </c>
      <c r="AO24" s="166" t="e">
        <f>#REF!</f>
        <v>#REF!</v>
      </c>
      <c r="AP24" s="166" t="e">
        <f>#REF!</f>
        <v>#REF!</v>
      </c>
      <c r="AQ24" s="166">
        <f t="shared" si="3"/>
        <v>3</v>
      </c>
      <c r="AR24" s="232" t="s">
        <v>696</v>
      </c>
      <c r="AS24" s="116"/>
      <c r="AT24" s="201"/>
      <c r="AV24" s="233"/>
    </row>
    <row r="25" spans="1:50" s="106" customFormat="1" ht="63.75" outlineLevel="1">
      <c r="A25" s="176" t="str">
        <f>IFERROR(IF(Table48[[#This Row],[We Effect Funding SEK]]=0,"",INDEX(#REF!,MATCH(Table48[[#This Row],[Nr.]],#REF!,0),5)),"")</f>
        <v/>
      </c>
      <c r="B25" s="177" t="str">
        <f>'Budget 2023-2024'!B24</f>
        <v>4.2.1</v>
      </c>
      <c r="C25" s="178" t="str">
        <f>'Budget 2023-2024'!C24</f>
        <v>Intervention area 1
Rural enterprises, small farmers/producers grow, and provide more income and employment opportunities for the people from the rural area, women and youth in particular</v>
      </c>
      <c r="D25" s="179"/>
      <c r="E25" s="179">
        <f>E26+E42+E58+E74+E90</f>
        <v>838000</v>
      </c>
      <c r="F25" s="179">
        <f>F26+F42+F58+F74+F90</f>
        <v>159531</v>
      </c>
      <c r="G25" s="180"/>
      <c r="H25" s="171"/>
      <c r="I25" s="180"/>
      <c r="J25" s="180"/>
      <c r="K25" s="180"/>
      <c r="L25" s="205">
        <f>L26+L42+L58+L74+L90</f>
        <v>438640</v>
      </c>
      <c r="M25" s="205">
        <f>M26+M42+M58+M74+M90</f>
        <v>438640</v>
      </c>
      <c r="N25" s="179">
        <f>N26+N42+N58+N74+N90</f>
        <v>8380003899</v>
      </c>
      <c r="O25" s="179">
        <f>O26+O42+O58+O74+O90</f>
        <v>159531</v>
      </c>
      <c r="P25" s="206"/>
      <c r="Q25" s="218"/>
      <c r="R25" s="118" t="s">
        <v>702</v>
      </c>
      <c r="S25" s="180" t="str">
        <f t="shared" si="0"/>
        <v/>
      </c>
      <c r="U25" s="205">
        <f>U26+U42+U58+U74+U90</f>
        <v>0</v>
      </c>
      <c r="V25" s="205">
        <f>V26+V42+V58+V74+V90</f>
        <v>0</v>
      </c>
      <c r="W25" s="179">
        <f>W26+W42+W58+W74+W90</f>
        <v>0</v>
      </c>
      <c r="X25" s="179">
        <f>X26+X42+X58+X74+X90</f>
        <v>159531</v>
      </c>
      <c r="Y25" s="206"/>
      <c r="Z25" s="229"/>
      <c r="AA25" s="229"/>
      <c r="AB25" s="180" t="str">
        <f t="shared" si="1"/>
        <v/>
      </c>
      <c r="AD25" s="205">
        <f>AD26+AD42+AD58+AD74+AD90</f>
        <v>0</v>
      </c>
      <c r="AE25" s="205">
        <f>AE26+AE42+AE58+AE74+AE90</f>
        <v>0</v>
      </c>
      <c r="AF25" s="179">
        <f>AF26+AF42+AF58+AF74+AF90</f>
        <v>0</v>
      </c>
      <c r="AG25" s="179">
        <f>AG26+AG42+AG58+AG74+AG90</f>
        <v>159531</v>
      </c>
      <c r="AH25" s="206"/>
      <c r="AI25" s="229"/>
      <c r="AJ25" s="118" t="s">
        <v>703</v>
      </c>
      <c r="AK25" s="206" t="str">
        <f t="shared" si="2"/>
        <v/>
      </c>
      <c r="AM25" s="203" t="e">
        <f>#REF!</f>
        <v>#REF!</v>
      </c>
      <c r="AN25" s="166" t="e">
        <f>#REF!</f>
        <v>#REF!</v>
      </c>
      <c r="AO25" s="166" t="e">
        <f>#REF!</f>
        <v>#REF!</v>
      </c>
      <c r="AP25" s="166" t="e">
        <f>#REF!</f>
        <v>#REF!</v>
      </c>
      <c r="AQ25" s="166">
        <f t="shared" si="3"/>
        <v>5</v>
      </c>
      <c r="AR25" s="232" t="s">
        <v>704</v>
      </c>
      <c r="AS25" s="116"/>
      <c r="AT25" s="206"/>
      <c r="AV25" s="233"/>
    </row>
    <row r="26" spans="1:50" s="107" customFormat="1" ht="25.5" outlineLevel="1">
      <c r="A26" s="181" t="str">
        <f>IFERROR(IF(Table48[[#This Row],[We Effect Funding SEK]]=0,"",INDEX(#REF!,MATCH(Table48[[#This Row],[Nr.]],#REF!,0),5)),"")</f>
        <v/>
      </c>
      <c r="B26" s="182" t="str">
        <f>'Budget 2023-2024'!B25</f>
        <v>4.2.1.1</v>
      </c>
      <c r="C26" s="183" t="str">
        <f>'Budget 2023-2024'!C25</f>
        <v>Intervention Area 1-1 Increase access to market for wheat producers through planned contract based production</v>
      </c>
      <c r="D26" s="184"/>
      <c r="E26" s="184">
        <f>SUM(E27:E31)</f>
        <v>0</v>
      </c>
      <c r="F26" s="184">
        <f>SUM(F27:F31)</f>
        <v>0</v>
      </c>
      <c r="G26" s="115"/>
      <c r="H26" s="141"/>
      <c r="I26" s="115"/>
      <c r="J26" s="115"/>
      <c r="K26" s="115"/>
      <c r="L26" s="184">
        <f>SUM(L27:L31)</f>
        <v>0</v>
      </c>
      <c r="M26" s="184">
        <f>SUM(M27:M31)</f>
        <v>0</v>
      </c>
      <c r="N26" s="184">
        <f>SUM(N27:N31)</f>
        <v>0</v>
      </c>
      <c r="O26" s="184">
        <f>SUM(O27:O31)</f>
        <v>0</v>
      </c>
      <c r="P26" s="201"/>
      <c r="Q26" s="117"/>
      <c r="R26" s="117"/>
      <c r="S26" s="115" t="str">
        <f t="shared" si="0"/>
        <v/>
      </c>
      <c r="T26" s="106"/>
      <c r="U26" s="184">
        <f>SUM(U27:U31)</f>
        <v>0</v>
      </c>
      <c r="V26" s="184">
        <f>SUM(V27:V31)</f>
        <v>0</v>
      </c>
      <c r="W26" s="184">
        <f>SUM(W27:W31)</f>
        <v>0</v>
      </c>
      <c r="X26" s="184">
        <f>SUM(X27:X31)</f>
        <v>0</v>
      </c>
      <c r="Y26" s="201"/>
      <c r="Z26" s="118"/>
      <c r="AA26" s="118"/>
      <c r="AB26" s="115" t="str">
        <f t="shared" si="1"/>
        <v/>
      </c>
      <c r="AC26" s="106"/>
      <c r="AD26" s="184">
        <f>SUM(AD27:AD31)</f>
        <v>0</v>
      </c>
      <c r="AE26" s="184">
        <f>SUM(AE27:AE31)</f>
        <v>0</v>
      </c>
      <c r="AF26" s="184">
        <f>SUM(AF27:AF31)</f>
        <v>0</v>
      </c>
      <c r="AG26" s="184">
        <f>SUM(AG27:AG31)</f>
        <v>0</v>
      </c>
      <c r="AH26" s="201"/>
      <c r="AI26" s="118"/>
      <c r="AJ26" s="118"/>
      <c r="AK26" s="201" t="str">
        <f t="shared" si="2"/>
        <v/>
      </c>
      <c r="AM26" s="203" t="e">
        <f>#REF!</f>
        <v>#REF!</v>
      </c>
      <c r="AN26" s="166" t="e">
        <f>#REF!</f>
        <v>#REF!</v>
      </c>
      <c r="AO26" s="166" t="e">
        <f>#REF!</f>
        <v>#REF!</v>
      </c>
      <c r="AP26" s="166" t="e">
        <f>#REF!</f>
        <v>#REF!</v>
      </c>
      <c r="AQ26" s="166">
        <f t="shared" si="3"/>
        <v>7</v>
      </c>
      <c r="AR26" s="232" t="s">
        <v>705</v>
      </c>
      <c r="AS26" s="116"/>
      <c r="AT26" s="201"/>
      <c r="AU26" s="106"/>
      <c r="AV26" s="233"/>
    </row>
    <row r="27" spans="1:50" s="107" customFormat="1" outlineLevel="2">
      <c r="A27" s="181" t="str">
        <f>IFERROR(IF(Table48[[#This Row],[We Effect Funding SEK]]=0,"",INDEX(#REF!,MATCH(Table48[[#This Row],[Nr.]],#REF!,0),5)),"")</f>
        <v/>
      </c>
      <c r="B27" s="162" t="str">
        <f>'Budget 2023-2024'!B26</f>
        <v>4.2.1.1.1</v>
      </c>
      <c r="C27" s="163" t="str">
        <f>'Budget 2023-2024'!C26</f>
        <v>Procurement of the certified wheat seed for the beneficiaries</v>
      </c>
      <c r="D27" s="164" t="s">
        <v>639</v>
      </c>
      <c r="E27" s="165">
        <f>'Budget 2023-2024'!G26</f>
        <v>0</v>
      </c>
      <c r="F27" s="165">
        <f>'Budget 2023-2024'!H26</f>
        <v>0</v>
      </c>
      <c r="G27" s="115"/>
      <c r="H27" s="141"/>
      <c r="I27" s="115"/>
      <c r="J27" s="115"/>
      <c r="K27" s="115"/>
      <c r="L27" s="165"/>
      <c r="M27" s="165"/>
      <c r="N27" s="165">
        <f t="shared" ref="N27:N41" si="4">IFERROR(ROUND(O27*$O$10,0),0)</f>
        <v>0</v>
      </c>
      <c r="O27" s="165">
        <f t="shared" ref="O27:O41" si="5">IFERROR(IF(L27+M27=0,F27,ROUND(F27+ROUND(L27/$O$10,2)-ROUND(M27/$O$10,2),0)),0)</f>
        <v>0</v>
      </c>
      <c r="P27" s="201"/>
      <c r="Q27" s="117"/>
      <c r="R27" s="117"/>
      <c r="S27" s="115" t="str">
        <f t="shared" si="0"/>
        <v/>
      </c>
      <c r="T27" s="106"/>
      <c r="U27" s="164"/>
      <c r="V27" s="164"/>
      <c r="W27" s="165" t="str">
        <f>IFERROR(ROUND(SUMIFS(#REF!,#REF!,$A27,#REF!,U$9,#REF!,V$9)+ROUND((X27-SUMIFS(#REF!,#REF!,$A27,#REF!,U$9,#REF!,V$9))*$X$10,0),0),"")</f>
        <v/>
      </c>
      <c r="X27" s="165">
        <f t="shared" ref="X27:X41" si="6">IFERROR(IF(U27+V27=0,O27,ROUND(O27+ROUND(U27/$X$10,2)-ROUND(V27/$X$10,2),0)),0)</f>
        <v>0</v>
      </c>
      <c r="Y27" s="201"/>
      <c r="Z27" s="227"/>
      <c r="AA27" s="227"/>
      <c r="AB27" s="115" t="str">
        <f t="shared" si="1"/>
        <v/>
      </c>
      <c r="AC27" s="106"/>
      <c r="AD27" s="164"/>
      <c r="AE27" s="164"/>
      <c r="AF27" s="165" t="str">
        <f>IFERROR(IF(AND($AG$10=$X$10,AG27=X27),W27,(ROUND(SUMIFS(#REF!,#REF!,$B27,#REF!,AD$9,#REF!,AE$9)+ROUND((AG27-SUMIFS(#REF!,#REF!,$B27,#REF!,AD$9,#REF!,AE$9))*$AG$10,0),0))),"")</f>
        <v/>
      </c>
      <c r="AG27" s="165">
        <f t="shared" ref="AG27:AG41" si="7">IFERROR(IF(AD27+AE27=0,X27,ROUND(X27+ROUND(AD27/$AG$10,2)-ROUND(AE27/$AG$10,2),0)),0)</f>
        <v>0</v>
      </c>
      <c r="AH27" s="201"/>
      <c r="AI27" s="227"/>
      <c r="AJ27" s="227"/>
      <c r="AK27" s="201" t="str">
        <f t="shared" si="2"/>
        <v/>
      </c>
      <c r="AM27" s="203" t="e">
        <f>#REF!</f>
        <v>#REF!</v>
      </c>
      <c r="AN27" s="166" t="e">
        <f>#REF!</f>
        <v>#REF!</v>
      </c>
      <c r="AO27" s="166" t="e">
        <f>#REF!</f>
        <v>#REF!</v>
      </c>
      <c r="AP27" s="166" t="e">
        <f>#REF!</f>
        <v>#REF!</v>
      </c>
      <c r="AQ27" s="166">
        <f t="shared" si="3"/>
        <v>9</v>
      </c>
      <c r="AR27" s="232" t="s">
        <v>706</v>
      </c>
      <c r="AS27" s="116"/>
      <c r="AT27" s="201"/>
      <c r="AU27" s="106"/>
      <c r="AV27" s="233"/>
    </row>
    <row r="28" spans="1:50" s="107" customFormat="1" outlineLevel="2">
      <c r="A28" s="181" t="str">
        <f>IFERROR(IF(Table48[[#This Row],[We Effect Funding SEK]]=0,"",INDEX(#REF!,MATCH(Table48[[#This Row],[Nr.]],#REF!,0),5)),"")</f>
        <v/>
      </c>
      <c r="B28" s="162" t="str">
        <f>'Budget 2023-2024'!B27</f>
        <v>4.2.1.1.2</v>
      </c>
      <c r="C28" s="163" t="str">
        <f>'Budget 2023-2024'!C27</f>
        <v>Engagement of Expert(s) for agrotechnical measures plan</v>
      </c>
      <c r="D28" s="164" t="s">
        <v>639</v>
      </c>
      <c r="E28" s="165">
        <f>'Budget 2023-2024'!G27</f>
        <v>0</v>
      </c>
      <c r="F28" s="165">
        <f>'Budget 2023-2024'!H27</f>
        <v>0</v>
      </c>
      <c r="G28" s="115"/>
      <c r="H28" s="141"/>
      <c r="I28" s="115"/>
      <c r="J28" s="115"/>
      <c r="K28" s="115"/>
      <c r="L28" s="165"/>
      <c r="M28" s="165"/>
      <c r="N28" s="165">
        <f t="shared" si="4"/>
        <v>0</v>
      </c>
      <c r="O28" s="165">
        <f t="shared" si="5"/>
        <v>0</v>
      </c>
      <c r="P28" s="201"/>
      <c r="Q28" s="117"/>
      <c r="R28" s="117"/>
      <c r="S28" s="115" t="str">
        <f t="shared" si="0"/>
        <v/>
      </c>
      <c r="T28" s="106"/>
      <c r="U28" s="164"/>
      <c r="V28" s="164"/>
      <c r="W28" s="165" t="str">
        <f>IFERROR(ROUND(SUMIFS(#REF!,#REF!,$A28,#REF!,U$9,#REF!,V$9)+ROUND((X28-SUMIFS(#REF!,#REF!,$A28,#REF!,U$9,#REF!,V$9))*$X$10,0),0),"")</f>
        <v/>
      </c>
      <c r="X28" s="165">
        <f t="shared" si="6"/>
        <v>0</v>
      </c>
      <c r="Y28" s="201"/>
      <c r="Z28" s="227"/>
      <c r="AA28" s="227"/>
      <c r="AB28" s="115" t="str">
        <f t="shared" si="1"/>
        <v/>
      </c>
      <c r="AC28" s="106"/>
      <c r="AD28" s="164"/>
      <c r="AE28" s="164"/>
      <c r="AF28" s="165" t="str">
        <f>IFERROR(IF(AND($AG$10=$X$10,AG28=X28),W28,(ROUND(SUMIFS(#REF!,#REF!,$B28,#REF!,AD$9,#REF!,AE$9)+ROUND((AG28-SUMIFS(#REF!,#REF!,$B28,#REF!,AD$9,#REF!,AE$9))*$AG$10,0),0))),"")</f>
        <v/>
      </c>
      <c r="AG28" s="165">
        <f t="shared" si="7"/>
        <v>0</v>
      </c>
      <c r="AH28" s="201"/>
      <c r="AI28" s="227"/>
      <c r="AJ28" s="227"/>
      <c r="AK28" s="201" t="str">
        <f t="shared" si="2"/>
        <v/>
      </c>
      <c r="AM28" s="203" t="e">
        <f>#REF!</f>
        <v>#REF!</v>
      </c>
      <c r="AN28" s="166" t="e">
        <f>#REF!</f>
        <v>#REF!</v>
      </c>
      <c r="AO28" s="166" t="e">
        <f>#REF!</f>
        <v>#REF!</v>
      </c>
      <c r="AP28" s="166" t="e">
        <f>#REF!</f>
        <v>#REF!</v>
      </c>
      <c r="AQ28" s="166">
        <f t="shared" si="3"/>
        <v>9</v>
      </c>
      <c r="AR28" s="232" t="s">
        <v>706</v>
      </c>
      <c r="AS28" s="116"/>
      <c r="AT28" s="201"/>
      <c r="AU28" s="106"/>
      <c r="AV28" s="233"/>
    </row>
    <row r="29" spans="1:50" s="107" customFormat="1" outlineLevel="2">
      <c r="A29" s="162" t="str">
        <f>IFERROR(IF(Table48[[#This Row],[We Effect Funding SEK]]=0,"",INDEX(#REF!,MATCH(Table48[[#This Row],[Nr.]],#REF!,0),5)),"")</f>
        <v/>
      </c>
      <c r="B29" s="162" t="str">
        <f>'Budget 2023-2024'!B28</f>
        <v>4.2.1.1.3</v>
      </c>
      <c r="C29" s="163" t="str">
        <f>'Budget 2023-2024'!C28</f>
        <v>On field support by the intervention partner</v>
      </c>
      <c r="D29" s="164" t="s">
        <v>639</v>
      </c>
      <c r="E29" s="165">
        <f>'Budget 2023-2024'!G28</f>
        <v>0</v>
      </c>
      <c r="F29" s="165">
        <f>'Budget 2023-2024'!H28</f>
        <v>0</v>
      </c>
      <c r="G29" s="115"/>
      <c r="H29" s="141"/>
      <c r="I29" s="115"/>
      <c r="J29" s="115"/>
      <c r="K29" s="115"/>
      <c r="L29" s="165"/>
      <c r="M29" s="165"/>
      <c r="N29" s="165">
        <f t="shared" si="4"/>
        <v>0</v>
      </c>
      <c r="O29" s="165">
        <f t="shared" si="5"/>
        <v>0</v>
      </c>
      <c r="P29" s="201"/>
      <c r="Q29" s="117"/>
      <c r="R29" s="117"/>
      <c r="S29" s="115" t="str">
        <f t="shared" si="0"/>
        <v/>
      </c>
      <c r="T29" s="106"/>
      <c r="U29" s="164"/>
      <c r="V29" s="164"/>
      <c r="W29" s="165" t="str">
        <f>IFERROR(ROUND(SUMIFS(#REF!,#REF!,$A29,#REF!,U$9,#REF!,V$9)+ROUND((X29-SUMIFS(#REF!,#REF!,$A29,#REF!,U$9,#REF!,V$9))*$X$10,0),0),"")</f>
        <v/>
      </c>
      <c r="X29" s="165">
        <f t="shared" si="6"/>
        <v>0</v>
      </c>
      <c r="Y29" s="201"/>
      <c r="Z29" s="227"/>
      <c r="AA29" s="227"/>
      <c r="AB29" s="115" t="str">
        <f t="shared" si="1"/>
        <v/>
      </c>
      <c r="AC29" s="106"/>
      <c r="AD29" s="164"/>
      <c r="AE29" s="164"/>
      <c r="AF29" s="165" t="str">
        <f>IFERROR(IF(AND($AG$10=$X$10,AG29=X29),W29,(ROUND(SUMIFS(#REF!,#REF!,$B29,#REF!,AD$9,#REF!,AE$9)+ROUND((AG29-SUMIFS(#REF!,#REF!,$B29,#REF!,AD$9,#REF!,AE$9))*$AG$10,0),0))),"")</f>
        <v/>
      </c>
      <c r="AG29" s="165">
        <f t="shared" si="7"/>
        <v>0</v>
      </c>
      <c r="AH29" s="201"/>
      <c r="AI29" s="227"/>
      <c r="AJ29" s="227"/>
      <c r="AK29" s="201" t="str">
        <f t="shared" si="2"/>
        <v/>
      </c>
      <c r="AM29" s="203" t="e">
        <f>#REF!</f>
        <v>#REF!</v>
      </c>
      <c r="AN29" s="166" t="e">
        <f>#REF!</f>
        <v>#REF!</v>
      </c>
      <c r="AO29" s="166" t="e">
        <f>#REF!</f>
        <v>#REF!</v>
      </c>
      <c r="AP29" s="166" t="e">
        <f>#REF!</f>
        <v>#REF!</v>
      </c>
      <c r="AQ29" s="166">
        <f t="shared" si="3"/>
        <v>9</v>
      </c>
      <c r="AR29" s="232" t="s">
        <v>706</v>
      </c>
      <c r="AS29" s="116"/>
      <c r="AT29" s="201"/>
      <c r="AU29" s="106"/>
      <c r="AV29" s="233"/>
    </row>
    <row r="30" spans="1:50" s="107" customFormat="1" outlineLevel="2">
      <c r="A30" s="162" t="str">
        <f>IFERROR(IF(Table48[[#This Row],[We Effect Funding SEK]]=0,"",INDEX(#REF!,MATCH(Table48[[#This Row],[Nr.]],#REF!,0),5)),"")</f>
        <v/>
      </c>
      <c r="B30" s="162" t="str">
        <f>'Budget 2023-2024'!B29</f>
        <v>4.2.1.1.4</v>
      </c>
      <c r="C30" s="163" t="str">
        <f>'Budget 2023-2024'!C29</f>
        <v>Contract farming model establishment</v>
      </c>
      <c r="D30" s="164" t="s">
        <v>639</v>
      </c>
      <c r="E30" s="165">
        <f>'Budget 2023-2024'!G29</f>
        <v>0</v>
      </c>
      <c r="F30" s="165">
        <f>'Budget 2023-2024'!H29</f>
        <v>0</v>
      </c>
      <c r="G30" s="115"/>
      <c r="H30" s="141"/>
      <c r="I30" s="115"/>
      <c r="J30" s="115"/>
      <c r="K30" s="115"/>
      <c r="L30" s="165"/>
      <c r="M30" s="165"/>
      <c r="N30" s="165">
        <f t="shared" si="4"/>
        <v>0</v>
      </c>
      <c r="O30" s="165">
        <f t="shared" si="5"/>
        <v>0</v>
      </c>
      <c r="P30" s="201"/>
      <c r="Q30" s="117"/>
      <c r="R30" s="117"/>
      <c r="S30" s="115"/>
      <c r="T30" s="106"/>
      <c r="U30" s="164"/>
      <c r="V30" s="164"/>
      <c r="W30" s="165" t="str">
        <f>IFERROR(ROUND(SUMIFS(#REF!,#REF!,$A30,#REF!,U$9,#REF!,V$9)+ROUND((X30-SUMIFS(#REF!,#REF!,$A30,#REF!,U$9,#REF!,V$9))*$X$10,0),0),"")</f>
        <v/>
      </c>
      <c r="X30" s="165">
        <f t="shared" si="6"/>
        <v>0</v>
      </c>
      <c r="Y30" s="201"/>
      <c r="Z30" s="227"/>
      <c r="AA30" s="227"/>
      <c r="AB30" s="115"/>
      <c r="AC30" s="106"/>
      <c r="AD30" s="164"/>
      <c r="AE30" s="164"/>
      <c r="AF30" s="165" t="str">
        <f>IFERROR(IF(AND($AG$10=$X$10,AG30=X30),W30,(ROUND(SUMIFS(#REF!,#REF!,$B30,#REF!,AD$9,#REF!,AE$9)+ROUND((AG30-SUMIFS(#REF!,#REF!,$B30,#REF!,AD$9,#REF!,AE$9))*$AG$10,0),0))),"")</f>
        <v/>
      </c>
      <c r="AG30" s="165">
        <f t="shared" si="7"/>
        <v>0</v>
      </c>
      <c r="AH30" s="201"/>
      <c r="AI30" s="227"/>
      <c r="AJ30" s="227"/>
      <c r="AK30" s="201"/>
      <c r="AM30" s="203" t="e">
        <f>#REF!</f>
        <v>#REF!</v>
      </c>
      <c r="AN30" s="166" t="e">
        <f>#REF!</f>
        <v>#REF!</v>
      </c>
      <c r="AO30" s="166" t="e">
        <f>#REF!</f>
        <v>#REF!</v>
      </c>
      <c r="AP30" s="166" t="e">
        <f>#REF!</f>
        <v>#REF!</v>
      </c>
      <c r="AQ30" s="166">
        <f t="shared" si="3"/>
        <v>9</v>
      </c>
      <c r="AR30" s="232" t="s">
        <v>706</v>
      </c>
      <c r="AS30" s="116"/>
      <c r="AT30" s="201"/>
      <c r="AU30" s="106"/>
      <c r="AV30" s="233"/>
    </row>
    <row r="31" spans="1:50" s="107" customFormat="1" outlineLevel="2">
      <c r="A31" s="162" t="str">
        <f>IFERROR(IF(Table48[[#This Row],[We Effect Funding SEK]]=0,"",INDEX(#REF!,MATCH(Table48[[#This Row],[Nr.]],#REF!,0),5)),"")</f>
        <v/>
      </c>
      <c r="B31" s="162" t="str">
        <f>'Budget 2023-2024'!B30</f>
        <v>4.2.1.1.5</v>
      </c>
      <c r="C31" s="163" t="str">
        <f>'Budget 2023-2024'!C30</f>
        <v>Buy-out of the wheat according to quality</v>
      </c>
      <c r="D31" s="164" t="s">
        <v>639</v>
      </c>
      <c r="E31" s="165">
        <f>'Budget 2023-2024'!G30</f>
        <v>0</v>
      </c>
      <c r="F31" s="165">
        <f>'Budget 2023-2024'!H30</f>
        <v>0</v>
      </c>
      <c r="G31" s="115"/>
      <c r="H31" s="141"/>
      <c r="I31" s="115"/>
      <c r="J31" s="115"/>
      <c r="K31" s="115"/>
      <c r="L31" s="165"/>
      <c r="M31" s="165"/>
      <c r="N31" s="165">
        <f t="shared" si="4"/>
        <v>0</v>
      </c>
      <c r="O31" s="165">
        <f t="shared" si="5"/>
        <v>0</v>
      </c>
      <c r="P31" s="201"/>
      <c r="Q31" s="117"/>
      <c r="R31" s="117"/>
      <c r="S31" s="115" t="str">
        <f>IF(OR($AR31="Total Project Costs",$AR31="Heading",$AR31="Subheading",$AR31="Component",$AR31="Output",$AR31="Activity",$AR31="Budget Line"),IF(AND(E31=0,O31=0),"",IF(AND(E31=0,O31&gt;0),100,IF(AND(E31&gt;0,O31=0),100,IF(E31=O31,"",ABS(ROUND((O31-E31)/E31,4)*100))))),"")</f>
        <v/>
      </c>
      <c r="T31" s="106"/>
      <c r="U31" s="164"/>
      <c r="V31" s="164"/>
      <c r="W31" s="165" t="str">
        <f>IFERROR(ROUND(SUMIFS(#REF!,#REF!,$A31,#REF!,U$9,#REF!,V$9)+ROUND((X31-SUMIFS(#REF!,#REF!,$A31,#REF!,U$9,#REF!,V$9))*$X$10,0),0),"")</f>
        <v/>
      </c>
      <c r="X31" s="165">
        <f t="shared" si="6"/>
        <v>0</v>
      </c>
      <c r="Y31" s="201"/>
      <c r="Z31" s="227"/>
      <c r="AA31" s="227"/>
      <c r="AB31" s="115" t="str">
        <f t="shared" si="1"/>
        <v/>
      </c>
      <c r="AC31" s="106"/>
      <c r="AD31" s="164"/>
      <c r="AE31" s="164"/>
      <c r="AF31" s="165" t="str">
        <f>IFERROR(IF(AND($AG$10=$X$10,AG31=X31),W31,(ROUND(SUMIFS(#REF!,#REF!,$B31,#REF!,AD$9,#REF!,AE$9)+ROUND((AG31-SUMIFS(#REF!,#REF!,$B31,#REF!,AD$9,#REF!,AE$9))*$AG$10,0),0))),"")</f>
        <v/>
      </c>
      <c r="AG31" s="165">
        <f t="shared" si="7"/>
        <v>0</v>
      </c>
      <c r="AH31" s="201"/>
      <c r="AI31" s="227"/>
      <c r="AJ31" s="227"/>
      <c r="AK31" s="201" t="str">
        <f t="shared" si="2"/>
        <v/>
      </c>
      <c r="AM31" s="203" t="e">
        <f>#REF!</f>
        <v>#REF!</v>
      </c>
      <c r="AN31" s="166" t="e">
        <f>#REF!</f>
        <v>#REF!</v>
      </c>
      <c r="AO31" s="166" t="e">
        <f>#REF!</f>
        <v>#REF!</v>
      </c>
      <c r="AP31" s="166" t="e">
        <f>#REF!</f>
        <v>#REF!</v>
      </c>
      <c r="AQ31" s="166">
        <f t="shared" si="3"/>
        <v>9</v>
      </c>
      <c r="AR31" s="232" t="s">
        <v>706</v>
      </c>
      <c r="AS31" s="116"/>
      <c r="AT31" s="201"/>
      <c r="AU31" s="106"/>
      <c r="AV31" s="233"/>
    </row>
    <row r="32" spans="1:50" s="107" customFormat="1" hidden="1" outlineLevel="2">
      <c r="A32" s="162" t="str">
        <f>IFERROR(IF(Table48[[#This Row],[We Effect Funding SEK]]=0,"",INDEX(#REF!,MATCH(Table48[[#This Row],[Nr.]],#REF!,0),5)),"")</f>
        <v/>
      </c>
      <c r="B32" s="162" t="str">
        <f>'Budget 2023-2024'!B31</f>
        <v>4.2.1.1.6</v>
      </c>
      <c r="C32" s="163" t="str">
        <f>'Budget 2023-2024'!C31</f>
        <v>[write the cost]</v>
      </c>
      <c r="D32" s="164" t="s">
        <v>639</v>
      </c>
      <c r="E32" s="165">
        <f>'Budget 2023-2024'!G31</f>
        <v>0</v>
      </c>
      <c r="F32" s="165">
        <f>'Budget 2023-2024'!H31</f>
        <v>0</v>
      </c>
      <c r="G32" s="115"/>
      <c r="H32" s="141"/>
      <c r="I32" s="115"/>
      <c r="J32" s="115"/>
      <c r="K32" s="115"/>
      <c r="L32" s="165"/>
      <c r="M32" s="165"/>
      <c r="N32" s="165">
        <f t="shared" si="4"/>
        <v>0</v>
      </c>
      <c r="O32" s="165">
        <f t="shared" si="5"/>
        <v>0</v>
      </c>
      <c r="P32" s="201"/>
      <c r="Q32" s="117"/>
      <c r="R32" s="117"/>
      <c r="S32" s="115" t="str">
        <f>IF(OR($AR32="Total Project Costs",$AR32="Heading",$AR32="Subheading",$AR32="Component",$AR32="Output",$AR32="Activity",$AR32="Budget Line"),IF(AND(E32=0,O32=0),"",IF(AND(E32=0,O32&gt;0),100,IF(AND(E32&gt;0,O32=0),100,IF(E32=O32,"",ABS(ROUND((O32-E32)/E32,4)*100))))),"")</f>
        <v/>
      </c>
      <c r="T32" s="106"/>
      <c r="U32" s="164"/>
      <c r="V32" s="164"/>
      <c r="W32" s="165" t="str">
        <f>IFERROR(ROUND(SUMIFS(#REF!,#REF!,$A32,#REF!,U$9,#REF!,V$9)+ROUND((X32-SUMIFS(#REF!,#REF!,$A32,#REF!,U$9,#REF!,V$9))*$X$10,0),0),"")</f>
        <v/>
      </c>
      <c r="X32" s="165">
        <f t="shared" si="6"/>
        <v>0</v>
      </c>
      <c r="Y32" s="201"/>
      <c r="Z32" s="227"/>
      <c r="AA32" s="227"/>
      <c r="AB32" s="115" t="str">
        <f t="shared" si="1"/>
        <v/>
      </c>
      <c r="AC32" s="106"/>
      <c r="AD32" s="164"/>
      <c r="AE32" s="164"/>
      <c r="AF32" s="165" t="str">
        <f>IFERROR(IF(AND($AG$10=$X$10,AG32=X32),W32,(ROUND(SUMIFS(#REF!,#REF!,$B32,#REF!,AD$9,#REF!,AE$9)+ROUND((AG32-SUMIFS(#REF!,#REF!,$B32,#REF!,AD$9,#REF!,AE$9))*$AG$10,0),0))),"")</f>
        <v/>
      </c>
      <c r="AG32" s="165">
        <f t="shared" si="7"/>
        <v>0</v>
      </c>
      <c r="AH32" s="201"/>
      <c r="AI32" s="227"/>
      <c r="AJ32" s="227"/>
      <c r="AK32" s="201" t="str">
        <f t="shared" si="2"/>
        <v/>
      </c>
      <c r="AM32" s="203" t="e">
        <f>#REF!</f>
        <v>#REF!</v>
      </c>
      <c r="AN32" s="166" t="e">
        <f>#REF!</f>
        <v>#REF!</v>
      </c>
      <c r="AO32" s="166" t="e">
        <f>#REF!</f>
        <v>#REF!</v>
      </c>
      <c r="AP32" s="166" t="e">
        <f>#REF!</f>
        <v>#REF!</v>
      </c>
      <c r="AQ32" s="166">
        <f t="shared" si="3"/>
        <v>9</v>
      </c>
      <c r="AR32" s="232" t="s">
        <v>706</v>
      </c>
      <c r="AS32" s="116"/>
      <c r="AT32" s="201"/>
      <c r="AU32" s="106"/>
      <c r="AV32" s="233"/>
    </row>
    <row r="33" spans="1:48" s="107" customFormat="1" hidden="1" outlineLevel="2">
      <c r="A33" s="162" t="str">
        <f>IFERROR(IF(Table48[[#This Row],[We Effect Funding SEK]]=0,"",INDEX(#REF!,MATCH(Table48[[#This Row],[Nr.]],#REF!,0),5)),"")</f>
        <v/>
      </c>
      <c r="B33" s="162" t="str">
        <f>'Budget 2023-2024'!B32</f>
        <v>4.2.1.1.7</v>
      </c>
      <c r="C33" s="163" t="str">
        <f>'Budget 2023-2024'!C32</f>
        <v>[write the cost]</v>
      </c>
      <c r="D33" s="164" t="s">
        <v>639</v>
      </c>
      <c r="E33" s="165">
        <f>'Budget 2023-2024'!G32</f>
        <v>0</v>
      </c>
      <c r="F33" s="165">
        <f>'Budget 2023-2024'!H32</f>
        <v>0</v>
      </c>
      <c r="G33" s="115"/>
      <c r="H33" s="141"/>
      <c r="I33" s="115"/>
      <c r="J33" s="115"/>
      <c r="K33" s="115"/>
      <c r="L33" s="165"/>
      <c r="M33" s="165"/>
      <c r="N33" s="165">
        <f t="shared" si="4"/>
        <v>0</v>
      </c>
      <c r="O33" s="165">
        <f t="shared" si="5"/>
        <v>0</v>
      </c>
      <c r="P33" s="201"/>
      <c r="Q33" s="117"/>
      <c r="R33" s="117"/>
      <c r="S33" s="115" t="str">
        <f t="shared" ref="S33:S45" si="8">IF(OR($AR33="Total Project Costs",$AR33="Heading",$AR33="Subheading",$AR33="Component",$AR33="Output",$AR33="Activity",$AR33="Budget Line"),IF(AND(E33=0,O33=0),"",IF(AND(E33=0,O33&gt;0),100,IF(AND(E33&gt;0,O33=0),100,IF(E33=O33,"",ABS(ROUND((O33-E33)/E33,4)*100))))),"")</f>
        <v/>
      </c>
      <c r="T33" s="106"/>
      <c r="U33" s="164"/>
      <c r="V33" s="164"/>
      <c r="W33" s="165" t="str">
        <f>IFERROR(ROUND(SUMIFS(#REF!,#REF!,$A33,#REF!,U$9,#REF!,V$9)+ROUND((X33-SUMIFS(#REF!,#REF!,$A33,#REF!,U$9,#REF!,V$9))*$X$10,0),0),"")</f>
        <v/>
      </c>
      <c r="X33" s="165">
        <f t="shared" si="6"/>
        <v>0</v>
      </c>
      <c r="Y33" s="201"/>
      <c r="Z33" s="227"/>
      <c r="AA33" s="227"/>
      <c r="AB33" s="115" t="str">
        <f t="shared" si="1"/>
        <v/>
      </c>
      <c r="AC33" s="106"/>
      <c r="AD33" s="164"/>
      <c r="AE33" s="164"/>
      <c r="AF33" s="165" t="str">
        <f>IFERROR(IF(AND($AG$10=$X$10,AG33=X33),W33,(ROUND(SUMIFS(#REF!,#REF!,$B33,#REF!,AD$9,#REF!,AE$9)+ROUND((AG33-SUMIFS(#REF!,#REF!,$B33,#REF!,AD$9,#REF!,AE$9))*$AG$10,0),0))),"")</f>
        <v/>
      </c>
      <c r="AG33" s="165">
        <f t="shared" si="7"/>
        <v>0</v>
      </c>
      <c r="AH33" s="201"/>
      <c r="AI33" s="227"/>
      <c r="AJ33" s="227"/>
      <c r="AK33" s="201" t="str">
        <f t="shared" si="2"/>
        <v/>
      </c>
      <c r="AM33" s="203" t="e">
        <f>#REF!</f>
        <v>#REF!</v>
      </c>
      <c r="AN33" s="166" t="e">
        <f>#REF!</f>
        <v>#REF!</v>
      </c>
      <c r="AO33" s="166" t="e">
        <f>#REF!</f>
        <v>#REF!</v>
      </c>
      <c r="AP33" s="166" t="e">
        <f>#REF!</f>
        <v>#REF!</v>
      </c>
      <c r="AQ33" s="166">
        <f t="shared" si="3"/>
        <v>9</v>
      </c>
      <c r="AR33" s="232" t="s">
        <v>706</v>
      </c>
      <c r="AS33" s="116"/>
      <c r="AT33" s="201"/>
      <c r="AU33" s="106"/>
      <c r="AV33" s="233"/>
    </row>
    <row r="34" spans="1:48" s="107" customFormat="1" hidden="1" outlineLevel="2">
      <c r="A34" s="162" t="str">
        <f>IFERROR(IF(Table48[[#This Row],[We Effect Funding SEK]]=0,"",INDEX(#REF!,MATCH(Table48[[#This Row],[Nr.]],#REF!,0),5)),"")</f>
        <v/>
      </c>
      <c r="B34" s="162" t="str">
        <f>'Budget 2023-2024'!B33</f>
        <v>4.2.1.1.8</v>
      </c>
      <c r="C34" s="163" t="str">
        <f>'Budget 2023-2024'!C33</f>
        <v>[write the cost]</v>
      </c>
      <c r="D34" s="164" t="s">
        <v>639</v>
      </c>
      <c r="E34" s="165">
        <f>'Budget 2023-2024'!G33</f>
        <v>0</v>
      </c>
      <c r="F34" s="165">
        <f>'Budget 2023-2024'!H33</f>
        <v>0</v>
      </c>
      <c r="G34" s="115"/>
      <c r="H34" s="141"/>
      <c r="I34" s="115"/>
      <c r="J34" s="115"/>
      <c r="K34" s="115"/>
      <c r="L34" s="165"/>
      <c r="M34" s="165"/>
      <c r="N34" s="165">
        <f t="shared" si="4"/>
        <v>0</v>
      </c>
      <c r="O34" s="165">
        <f t="shared" si="5"/>
        <v>0</v>
      </c>
      <c r="P34" s="201"/>
      <c r="Q34" s="117"/>
      <c r="R34" s="117"/>
      <c r="S34" s="115" t="str">
        <f t="shared" si="8"/>
        <v/>
      </c>
      <c r="T34" s="106"/>
      <c r="U34" s="164"/>
      <c r="V34" s="164"/>
      <c r="W34" s="165" t="str">
        <f>IFERROR(ROUND(SUMIFS(#REF!,#REF!,$A34,#REF!,U$9,#REF!,V$9)+ROUND((X34-SUMIFS(#REF!,#REF!,$A34,#REF!,U$9,#REF!,V$9))*$X$10,0),0),"")</f>
        <v/>
      </c>
      <c r="X34" s="165">
        <f t="shared" si="6"/>
        <v>0</v>
      </c>
      <c r="Y34" s="201"/>
      <c r="Z34" s="227"/>
      <c r="AA34" s="227"/>
      <c r="AB34" s="115" t="str">
        <f t="shared" si="1"/>
        <v/>
      </c>
      <c r="AC34" s="106"/>
      <c r="AD34" s="164"/>
      <c r="AE34" s="164"/>
      <c r="AF34" s="165" t="str">
        <f>IFERROR(IF(AND($AG$10=$X$10,AG34=X34),W34,(ROUND(SUMIFS(#REF!,#REF!,$B34,#REF!,AD$9,#REF!,AE$9)+ROUND((AG34-SUMIFS(#REF!,#REF!,$B34,#REF!,AD$9,#REF!,AE$9))*$AG$10,0),0))),"")</f>
        <v/>
      </c>
      <c r="AG34" s="165">
        <f t="shared" si="7"/>
        <v>0</v>
      </c>
      <c r="AH34" s="201"/>
      <c r="AI34" s="227"/>
      <c r="AJ34" s="227"/>
      <c r="AK34" s="201" t="str">
        <f t="shared" si="2"/>
        <v/>
      </c>
      <c r="AM34" s="203" t="e">
        <f>#REF!</f>
        <v>#REF!</v>
      </c>
      <c r="AN34" s="166" t="e">
        <f>#REF!</f>
        <v>#REF!</v>
      </c>
      <c r="AO34" s="166" t="e">
        <f>#REF!</f>
        <v>#REF!</v>
      </c>
      <c r="AP34" s="166" t="e">
        <f>#REF!</f>
        <v>#REF!</v>
      </c>
      <c r="AQ34" s="166">
        <f t="shared" si="3"/>
        <v>9</v>
      </c>
      <c r="AR34" s="232" t="s">
        <v>706</v>
      </c>
      <c r="AS34" s="116"/>
      <c r="AT34" s="201"/>
      <c r="AU34" s="106"/>
      <c r="AV34" s="233"/>
    </row>
    <row r="35" spans="1:48" s="107" customFormat="1" hidden="1" outlineLevel="2">
      <c r="A35" s="162" t="str">
        <f>IFERROR(IF(Table48[[#This Row],[We Effect Funding SEK]]=0,"",INDEX(#REF!,MATCH(Table48[[#This Row],[Nr.]],#REF!,0),5)),"")</f>
        <v/>
      </c>
      <c r="B35" s="162" t="str">
        <f>'Budget 2023-2024'!B34</f>
        <v>4.2.1.1.9</v>
      </c>
      <c r="C35" s="163" t="str">
        <f>'Budget 2023-2024'!C34</f>
        <v>[write the cost]</v>
      </c>
      <c r="D35" s="164" t="s">
        <v>639</v>
      </c>
      <c r="E35" s="165">
        <f>'Budget 2023-2024'!G34</f>
        <v>0</v>
      </c>
      <c r="F35" s="165">
        <f>'Budget 2023-2024'!H34</f>
        <v>0</v>
      </c>
      <c r="G35" s="115"/>
      <c r="H35" s="141"/>
      <c r="I35" s="115"/>
      <c r="J35" s="115"/>
      <c r="K35" s="115"/>
      <c r="L35" s="165"/>
      <c r="M35" s="165"/>
      <c r="N35" s="165">
        <f t="shared" si="4"/>
        <v>0</v>
      </c>
      <c r="O35" s="165">
        <f t="shared" si="5"/>
        <v>0</v>
      </c>
      <c r="P35" s="201"/>
      <c r="Q35" s="117"/>
      <c r="R35" s="117"/>
      <c r="S35" s="115" t="str">
        <f t="shared" si="8"/>
        <v/>
      </c>
      <c r="T35" s="106"/>
      <c r="U35" s="164"/>
      <c r="V35" s="164"/>
      <c r="W35" s="165" t="str">
        <f>IFERROR(ROUND(SUMIFS(#REF!,#REF!,$A35,#REF!,U$9,#REF!,V$9)+ROUND((X35-SUMIFS(#REF!,#REF!,$A35,#REF!,U$9,#REF!,V$9))*$X$10,0),0),"")</f>
        <v/>
      </c>
      <c r="X35" s="165">
        <f t="shared" si="6"/>
        <v>0</v>
      </c>
      <c r="Y35" s="201"/>
      <c r="Z35" s="227"/>
      <c r="AA35" s="227"/>
      <c r="AB35" s="115" t="str">
        <f t="shared" si="1"/>
        <v/>
      </c>
      <c r="AC35" s="106"/>
      <c r="AD35" s="164"/>
      <c r="AE35" s="164"/>
      <c r="AF35" s="165" t="str">
        <f>IFERROR(IF(AND($AG$10=$X$10,AG35=X35),W35,(ROUND(SUMIFS(#REF!,#REF!,$B35,#REF!,AD$9,#REF!,AE$9)+ROUND((AG35-SUMIFS(#REF!,#REF!,$B35,#REF!,AD$9,#REF!,AE$9))*$AG$10,0),0))),"")</f>
        <v/>
      </c>
      <c r="AG35" s="165">
        <f t="shared" si="7"/>
        <v>0</v>
      </c>
      <c r="AH35" s="201"/>
      <c r="AI35" s="227"/>
      <c r="AJ35" s="227"/>
      <c r="AK35" s="201" t="str">
        <f t="shared" si="2"/>
        <v/>
      </c>
      <c r="AM35" s="203" t="e">
        <f>#REF!</f>
        <v>#REF!</v>
      </c>
      <c r="AN35" s="166" t="e">
        <f>#REF!</f>
        <v>#REF!</v>
      </c>
      <c r="AO35" s="166" t="e">
        <f>#REF!</f>
        <v>#REF!</v>
      </c>
      <c r="AP35" s="166" t="e">
        <f>#REF!</f>
        <v>#REF!</v>
      </c>
      <c r="AQ35" s="166">
        <f t="shared" si="3"/>
        <v>9</v>
      </c>
      <c r="AR35" s="232" t="s">
        <v>706</v>
      </c>
      <c r="AS35" s="116"/>
      <c r="AT35" s="201"/>
      <c r="AU35" s="106"/>
      <c r="AV35" s="233"/>
    </row>
    <row r="36" spans="1:48" s="107" customFormat="1" hidden="1" outlineLevel="2">
      <c r="A36" s="162" t="str">
        <f>IFERROR(IF(Table48[[#This Row],[We Effect Funding SEK]]=0,"",INDEX(#REF!,MATCH(Table48[[#This Row],[Nr.]],#REF!,0),5)),"")</f>
        <v/>
      </c>
      <c r="B36" s="162" t="str">
        <f>'Budget 2023-2024'!B35</f>
        <v>4.2.1.1.10</v>
      </c>
      <c r="C36" s="163" t="str">
        <f>'Budget 2023-2024'!C35</f>
        <v>[write the cost]</v>
      </c>
      <c r="D36" s="164" t="s">
        <v>639</v>
      </c>
      <c r="E36" s="165">
        <f>'Budget 2023-2024'!G35</f>
        <v>0</v>
      </c>
      <c r="F36" s="165">
        <f>'Budget 2023-2024'!H35</f>
        <v>0</v>
      </c>
      <c r="G36" s="115"/>
      <c r="H36" s="141"/>
      <c r="I36" s="115"/>
      <c r="J36" s="115"/>
      <c r="K36" s="115"/>
      <c r="L36" s="165"/>
      <c r="M36" s="165"/>
      <c r="N36" s="165">
        <f t="shared" si="4"/>
        <v>0</v>
      </c>
      <c r="O36" s="165">
        <f t="shared" si="5"/>
        <v>0</v>
      </c>
      <c r="P36" s="201"/>
      <c r="Q36" s="117"/>
      <c r="R36" s="117"/>
      <c r="S36" s="115" t="str">
        <f t="shared" si="8"/>
        <v/>
      </c>
      <c r="T36" s="106"/>
      <c r="U36" s="164"/>
      <c r="V36" s="164"/>
      <c r="W36" s="165" t="str">
        <f>IFERROR(ROUND(SUMIFS(#REF!,#REF!,$A36,#REF!,U$9,#REF!,V$9)+ROUND((X36-SUMIFS(#REF!,#REF!,$A36,#REF!,U$9,#REF!,V$9))*$X$10,0),0),"")</f>
        <v/>
      </c>
      <c r="X36" s="165">
        <f t="shared" si="6"/>
        <v>0</v>
      </c>
      <c r="Y36" s="201"/>
      <c r="Z36" s="227"/>
      <c r="AA36" s="227"/>
      <c r="AB36" s="115" t="str">
        <f t="shared" si="1"/>
        <v/>
      </c>
      <c r="AC36" s="106"/>
      <c r="AD36" s="164"/>
      <c r="AE36" s="164"/>
      <c r="AF36" s="165" t="str">
        <f>IFERROR(IF(AND($AG$10=$X$10,AG36=X36),W36,(ROUND(SUMIFS(#REF!,#REF!,$B36,#REF!,AD$9,#REF!,AE$9)+ROUND((AG36-SUMIFS(#REF!,#REF!,$B36,#REF!,AD$9,#REF!,AE$9))*$AG$10,0),0))),"")</f>
        <v/>
      </c>
      <c r="AG36" s="165">
        <f t="shared" si="7"/>
        <v>0</v>
      </c>
      <c r="AH36" s="201"/>
      <c r="AI36" s="227"/>
      <c r="AJ36" s="227"/>
      <c r="AK36" s="201" t="str">
        <f t="shared" si="2"/>
        <v/>
      </c>
      <c r="AM36" s="203" t="e">
        <f>#REF!</f>
        <v>#REF!</v>
      </c>
      <c r="AN36" s="166" t="e">
        <f>#REF!</f>
        <v>#REF!</v>
      </c>
      <c r="AO36" s="166" t="e">
        <f>#REF!</f>
        <v>#REF!</v>
      </c>
      <c r="AP36" s="166" t="e">
        <f>#REF!</f>
        <v>#REF!</v>
      </c>
      <c r="AQ36" s="166">
        <f t="shared" si="3"/>
        <v>10</v>
      </c>
      <c r="AR36" s="232" t="s">
        <v>706</v>
      </c>
      <c r="AS36" s="116"/>
      <c r="AT36" s="201"/>
      <c r="AU36" s="106"/>
      <c r="AV36" s="233"/>
    </row>
    <row r="37" spans="1:48" s="107" customFormat="1" hidden="1" outlineLevel="2">
      <c r="A37" s="162" t="str">
        <f>IFERROR(IF(Table48[[#This Row],[We Effect Funding SEK]]=0,"",INDEX(#REF!,MATCH(Table48[[#This Row],[Nr.]],#REF!,0),5)),"")</f>
        <v/>
      </c>
      <c r="B37" s="162" t="str">
        <f>'Budget 2023-2024'!B36</f>
        <v>4.2.1.1.11</v>
      </c>
      <c r="C37" s="163" t="str">
        <f>'Budget 2023-2024'!C36</f>
        <v>[write the cost]</v>
      </c>
      <c r="D37" s="164" t="s">
        <v>639</v>
      </c>
      <c r="E37" s="165">
        <f>'Budget 2023-2024'!G36</f>
        <v>0</v>
      </c>
      <c r="F37" s="165">
        <f>'Budget 2023-2024'!H36</f>
        <v>0</v>
      </c>
      <c r="G37" s="115"/>
      <c r="H37" s="141"/>
      <c r="I37" s="115"/>
      <c r="J37" s="115"/>
      <c r="K37" s="115"/>
      <c r="L37" s="165"/>
      <c r="M37" s="165"/>
      <c r="N37" s="165">
        <f t="shared" si="4"/>
        <v>0</v>
      </c>
      <c r="O37" s="165">
        <f t="shared" si="5"/>
        <v>0</v>
      </c>
      <c r="P37" s="201"/>
      <c r="Q37" s="117"/>
      <c r="R37" s="117"/>
      <c r="S37" s="115" t="str">
        <f t="shared" si="8"/>
        <v/>
      </c>
      <c r="T37" s="106"/>
      <c r="U37" s="164"/>
      <c r="V37" s="164"/>
      <c r="W37" s="165" t="str">
        <f>IFERROR(ROUND(SUMIFS(#REF!,#REF!,$A37,#REF!,U$9,#REF!,V$9)+ROUND((X37-SUMIFS(#REF!,#REF!,$A37,#REF!,U$9,#REF!,V$9))*$X$10,0),0),"")</f>
        <v/>
      </c>
      <c r="X37" s="165">
        <f t="shared" si="6"/>
        <v>0</v>
      </c>
      <c r="Y37" s="201"/>
      <c r="Z37" s="227"/>
      <c r="AA37" s="227"/>
      <c r="AB37" s="115" t="str">
        <f t="shared" si="1"/>
        <v/>
      </c>
      <c r="AC37" s="106"/>
      <c r="AD37" s="164"/>
      <c r="AE37" s="164"/>
      <c r="AF37" s="165" t="str">
        <f>IFERROR(IF(AND($AG$10=$X$10,AG37=X37),W37,(ROUND(SUMIFS(#REF!,#REF!,$B37,#REF!,AD$9,#REF!,AE$9)+ROUND((AG37-SUMIFS(#REF!,#REF!,$B37,#REF!,AD$9,#REF!,AE$9))*$AG$10,0),0))),"")</f>
        <v/>
      </c>
      <c r="AG37" s="165">
        <f t="shared" si="7"/>
        <v>0</v>
      </c>
      <c r="AH37" s="201"/>
      <c r="AI37" s="227"/>
      <c r="AJ37" s="227"/>
      <c r="AK37" s="201" t="str">
        <f t="shared" si="2"/>
        <v/>
      </c>
      <c r="AM37" s="203" t="e">
        <f>#REF!</f>
        <v>#REF!</v>
      </c>
      <c r="AN37" s="166" t="e">
        <f>#REF!</f>
        <v>#REF!</v>
      </c>
      <c r="AO37" s="166" t="e">
        <f>#REF!</f>
        <v>#REF!</v>
      </c>
      <c r="AP37" s="166" t="e">
        <f>#REF!</f>
        <v>#REF!</v>
      </c>
      <c r="AQ37" s="166">
        <f t="shared" si="3"/>
        <v>10</v>
      </c>
      <c r="AR37" s="232" t="s">
        <v>706</v>
      </c>
      <c r="AS37" s="116"/>
      <c r="AT37" s="201"/>
      <c r="AU37" s="106"/>
      <c r="AV37" s="233"/>
    </row>
    <row r="38" spans="1:48" s="107" customFormat="1" hidden="1" outlineLevel="2">
      <c r="A38" s="162" t="str">
        <f>IFERROR(IF(Table48[[#This Row],[We Effect Funding SEK]]=0,"",INDEX(#REF!,MATCH(Table48[[#This Row],[Nr.]],#REF!,0),5)),"")</f>
        <v/>
      </c>
      <c r="B38" s="162" t="str">
        <f>'Budget 2023-2024'!B37</f>
        <v>4.2.1.1.12</v>
      </c>
      <c r="C38" s="163" t="str">
        <f>'Budget 2023-2024'!C37</f>
        <v>[write the cost]</v>
      </c>
      <c r="D38" s="164" t="s">
        <v>639</v>
      </c>
      <c r="E38" s="165">
        <f>'Budget 2023-2024'!G37</f>
        <v>0</v>
      </c>
      <c r="F38" s="165">
        <f>'Budget 2023-2024'!H37</f>
        <v>0</v>
      </c>
      <c r="G38" s="115"/>
      <c r="H38" s="141"/>
      <c r="I38" s="115"/>
      <c r="J38" s="115"/>
      <c r="K38" s="115"/>
      <c r="L38" s="165"/>
      <c r="M38" s="165"/>
      <c r="N38" s="165">
        <f t="shared" si="4"/>
        <v>0</v>
      </c>
      <c r="O38" s="165">
        <f t="shared" si="5"/>
        <v>0</v>
      </c>
      <c r="P38" s="201"/>
      <c r="Q38" s="117"/>
      <c r="R38" s="117"/>
      <c r="S38" s="115" t="str">
        <f t="shared" si="8"/>
        <v/>
      </c>
      <c r="T38" s="106"/>
      <c r="U38" s="164"/>
      <c r="V38" s="164"/>
      <c r="W38" s="165" t="str">
        <f>IFERROR(ROUND(SUMIFS(#REF!,#REF!,$A38,#REF!,U$9,#REF!,V$9)+ROUND((X38-SUMIFS(#REF!,#REF!,$A38,#REF!,U$9,#REF!,V$9))*$X$10,0),0),"")</f>
        <v/>
      </c>
      <c r="X38" s="165">
        <f t="shared" si="6"/>
        <v>0</v>
      </c>
      <c r="Y38" s="201"/>
      <c r="Z38" s="227"/>
      <c r="AA38" s="227"/>
      <c r="AB38" s="115" t="str">
        <f t="shared" si="1"/>
        <v/>
      </c>
      <c r="AC38" s="106"/>
      <c r="AD38" s="164"/>
      <c r="AE38" s="164"/>
      <c r="AF38" s="165" t="str">
        <f>IFERROR(IF(AND($AG$10=$X$10,AG38=X38),W38,(ROUND(SUMIFS(#REF!,#REF!,$B38,#REF!,AD$9,#REF!,AE$9)+ROUND((AG38-SUMIFS(#REF!,#REF!,$B38,#REF!,AD$9,#REF!,AE$9))*$AG$10,0),0))),"")</f>
        <v/>
      </c>
      <c r="AG38" s="165">
        <f t="shared" si="7"/>
        <v>0</v>
      </c>
      <c r="AH38" s="201"/>
      <c r="AI38" s="227"/>
      <c r="AJ38" s="227"/>
      <c r="AK38" s="201" t="str">
        <f t="shared" si="2"/>
        <v/>
      </c>
      <c r="AM38" s="203" t="e">
        <f>#REF!</f>
        <v>#REF!</v>
      </c>
      <c r="AN38" s="166" t="e">
        <f>#REF!</f>
        <v>#REF!</v>
      </c>
      <c r="AO38" s="166" t="e">
        <f>#REF!</f>
        <v>#REF!</v>
      </c>
      <c r="AP38" s="166" t="e">
        <f>#REF!</f>
        <v>#REF!</v>
      </c>
      <c r="AQ38" s="166">
        <f t="shared" si="3"/>
        <v>10</v>
      </c>
      <c r="AR38" s="232" t="s">
        <v>706</v>
      </c>
      <c r="AS38" s="116"/>
      <c r="AT38" s="201"/>
      <c r="AU38" s="106"/>
      <c r="AV38" s="233"/>
    </row>
    <row r="39" spans="1:48" s="107" customFormat="1" hidden="1" outlineLevel="2">
      <c r="A39" s="162" t="str">
        <f>IFERROR(IF(Table48[[#This Row],[We Effect Funding SEK]]=0,"",INDEX(#REF!,MATCH(Table48[[#This Row],[Nr.]],#REF!,0),5)),"")</f>
        <v/>
      </c>
      <c r="B39" s="162" t="str">
        <f>'Budget 2023-2024'!B38</f>
        <v>4.2.1.1.13</v>
      </c>
      <c r="C39" s="163" t="str">
        <f>'Budget 2023-2024'!C38</f>
        <v>[write the cost]</v>
      </c>
      <c r="D39" s="164" t="s">
        <v>639</v>
      </c>
      <c r="E39" s="165">
        <f>'Budget 2023-2024'!G38</f>
        <v>0</v>
      </c>
      <c r="F39" s="165">
        <f>'Budget 2023-2024'!H38</f>
        <v>0</v>
      </c>
      <c r="G39" s="115"/>
      <c r="H39" s="141"/>
      <c r="I39" s="115"/>
      <c r="J39" s="115"/>
      <c r="K39" s="115"/>
      <c r="L39" s="165"/>
      <c r="M39" s="165"/>
      <c r="N39" s="165">
        <f t="shared" si="4"/>
        <v>0</v>
      </c>
      <c r="O39" s="165">
        <f t="shared" si="5"/>
        <v>0</v>
      </c>
      <c r="P39" s="201"/>
      <c r="Q39" s="117"/>
      <c r="R39" s="117"/>
      <c r="S39" s="115" t="str">
        <f t="shared" si="8"/>
        <v/>
      </c>
      <c r="T39" s="106"/>
      <c r="U39" s="164"/>
      <c r="V39" s="164"/>
      <c r="W39" s="165" t="str">
        <f>IFERROR(ROUND(SUMIFS(#REF!,#REF!,$A39,#REF!,U$9,#REF!,V$9)+ROUND((X39-SUMIFS(#REF!,#REF!,$A39,#REF!,U$9,#REF!,V$9))*$X$10,0),0),"")</f>
        <v/>
      </c>
      <c r="X39" s="165">
        <f t="shared" si="6"/>
        <v>0</v>
      </c>
      <c r="Y39" s="201"/>
      <c r="Z39" s="227"/>
      <c r="AA39" s="227"/>
      <c r="AB39" s="115" t="str">
        <f t="shared" si="1"/>
        <v/>
      </c>
      <c r="AC39" s="106"/>
      <c r="AD39" s="164"/>
      <c r="AE39" s="164"/>
      <c r="AF39" s="165" t="str">
        <f>IFERROR(IF(AND($AG$10=$X$10,AG39=X39),W39,(ROUND(SUMIFS(#REF!,#REF!,$B39,#REF!,AD$9,#REF!,AE$9)+ROUND((AG39-SUMIFS(#REF!,#REF!,$B39,#REF!,AD$9,#REF!,AE$9))*$AG$10,0),0))),"")</f>
        <v/>
      </c>
      <c r="AG39" s="165">
        <f t="shared" si="7"/>
        <v>0</v>
      </c>
      <c r="AH39" s="201"/>
      <c r="AI39" s="227"/>
      <c r="AJ39" s="227"/>
      <c r="AK39" s="201" t="str">
        <f t="shared" si="2"/>
        <v/>
      </c>
      <c r="AM39" s="203" t="e">
        <f>#REF!</f>
        <v>#REF!</v>
      </c>
      <c r="AN39" s="166" t="e">
        <f>#REF!</f>
        <v>#REF!</v>
      </c>
      <c r="AO39" s="166" t="e">
        <f>#REF!</f>
        <v>#REF!</v>
      </c>
      <c r="AP39" s="166" t="e">
        <f>#REF!</f>
        <v>#REF!</v>
      </c>
      <c r="AQ39" s="166">
        <f t="shared" si="3"/>
        <v>10</v>
      </c>
      <c r="AR39" s="232" t="s">
        <v>706</v>
      </c>
      <c r="AS39" s="116"/>
      <c r="AT39" s="201"/>
      <c r="AU39" s="106"/>
      <c r="AV39" s="233"/>
    </row>
    <row r="40" spans="1:48" s="107" customFormat="1" hidden="1" outlineLevel="2">
      <c r="A40" s="162" t="str">
        <f>IFERROR(IF(Table48[[#This Row],[We Effect Funding SEK]]=0,"",INDEX(#REF!,MATCH(Table48[[#This Row],[Nr.]],#REF!,0),5)),"")</f>
        <v/>
      </c>
      <c r="B40" s="162" t="str">
        <f>'Budget 2023-2024'!B39</f>
        <v>4.2.1.1.14</v>
      </c>
      <c r="C40" s="163" t="str">
        <f>'Budget 2023-2024'!C39</f>
        <v>[write the cost]</v>
      </c>
      <c r="D40" s="164" t="s">
        <v>639</v>
      </c>
      <c r="E40" s="165">
        <f>'Budget 2023-2024'!G39</f>
        <v>0</v>
      </c>
      <c r="F40" s="165">
        <f>'Budget 2023-2024'!H39</f>
        <v>0</v>
      </c>
      <c r="G40" s="115"/>
      <c r="H40" s="141"/>
      <c r="I40" s="115"/>
      <c r="J40" s="115"/>
      <c r="K40" s="115"/>
      <c r="L40" s="165"/>
      <c r="M40" s="165"/>
      <c r="N40" s="165">
        <f t="shared" si="4"/>
        <v>0</v>
      </c>
      <c r="O40" s="165">
        <f t="shared" si="5"/>
        <v>0</v>
      </c>
      <c r="P40" s="201"/>
      <c r="Q40" s="117"/>
      <c r="R40" s="117"/>
      <c r="S40" s="115" t="str">
        <f t="shared" si="8"/>
        <v/>
      </c>
      <c r="T40" s="106"/>
      <c r="U40" s="164"/>
      <c r="V40" s="164"/>
      <c r="W40" s="165" t="str">
        <f>IFERROR(ROUND(SUMIFS(#REF!,#REF!,$A40,#REF!,U$9,#REF!,V$9)+ROUND((X40-SUMIFS(#REF!,#REF!,$A40,#REF!,U$9,#REF!,V$9))*$X$10,0),0),"")</f>
        <v/>
      </c>
      <c r="X40" s="165">
        <f t="shared" si="6"/>
        <v>0</v>
      </c>
      <c r="Y40" s="201"/>
      <c r="Z40" s="227"/>
      <c r="AA40" s="227"/>
      <c r="AB40" s="115" t="str">
        <f t="shared" si="1"/>
        <v/>
      </c>
      <c r="AC40" s="106"/>
      <c r="AD40" s="164"/>
      <c r="AE40" s="164"/>
      <c r="AF40" s="165" t="str">
        <f>IFERROR(IF(AND($AG$10=$X$10,AG40=X40),W40,(ROUND(SUMIFS(#REF!,#REF!,$B40,#REF!,AD$9,#REF!,AE$9)+ROUND((AG40-SUMIFS(#REF!,#REF!,$B40,#REF!,AD$9,#REF!,AE$9))*$AG$10,0),0))),"")</f>
        <v/>
      </c>
      <c r="AG40" s="165">
        <f t="shared" si="7"/>
        <v>0</v>
      </c>
      <c r="AH40" s="201"/>
      <c r="AI40" s="227"/>
      <c r="AJ40" s="227"/>
      <c r="AK40" s="201" t="str">
        <f t="shared" si="2"/>
        <v/>
      </c>
      <c r="AM40" s="203" t="e">
        <f>#REF!</f>
        <v>#REF!</v>
      </c>
      <c r="AN40" s="166" t="e">
        <f>#REF!</f>
        <v>#REF!</v>
      </c>
      <c r="AO40" s="166" t="e">
        <f>#REF!</f>
        <v>#REF!</v>
      </c>
      <c r="AP40" s="166" t="e">
        <f>#REF!</f>
        <v>#REF!</v>
      </c>
      <c r="AQ40" s="166">
        <f t="shared" si="3"/>
        <v>10</v>
      </c>
      <c r="AR40" s="232" t="s">
        <v>706</v>
      </c>
      <c r="AS40" s="116"/>
      <c r="AT40" s="201"/>
      <c r="AU40" s="106"/>
      <c r="AV40" s="233"/>
    </row>
    <row r="41" spans="1:48" s="107" customFormat="1" hidden="1" outlineLevel="2">
      <c r="A41" s="162" t="str">
        <f>IFERROR(IF(Table48[[#This Row],[We Effect Funding SEK]]=0,"",INDEX(#REF!,MATCH(Table48[[#This Row],[Nr.]],#REF!,0),5)),"")</f>
        <v/>
      </c>
      <c r="B41" s="162" t="str">
        <f>'Budget 2023-2024'!B40</f>
        <v>4.2.1.1.15</v>
      </c>
      <c r="C41" s="163" t="str">
        <f>'Budget 2023-2024'!C40</f>
        <v>[write the cost]</v>
      </c>
      <c r="D41" s="164" t="s">
        <v>639</v>
      </c>
      <c r="E41" s="165">
        <f>'Budget 2023-2024'!G40</f>
        <v>0</v>
      </c>
      <c r="F41" s="165">
        <f>'Budget 2023-2024'!H40</f>
        <v>0</v>
      </c>
      <c r="G41" s="115"/>
      <c r="H41" s="141"/>
      <c r="I41" s="115"/>
      <c r="J41" s="115"/>
      <c r="K41" s="115"/>
      <c r="L41" s="165"/>
      <c r="M41" s="165"/>
      <c r="N41" s="165">
        <f t="shared" si="4"/>
        <v>0</v>
      </c>
      <c r="O41" s="165">
        <f t="shared" si="5"/>
        <v>0</v>
      </c>
      <c r="P41" s="201"/>
      <c r="Q41" s="117"/>
      <c r="R41" s="117"/>
      <c r="S41" s="115" t="str">
        <f t="shared" si="8"/>
        <v/>
      </c>
      <c r="T41" s="106"/>
      <c r="U41" s="164"/>
      <c r="V41" s="164"/>
      <c r="W41" s="165" t="str">
        <f>IFERROR(ROUND(SUMIFS(#REF!,#REF!,$A41,#REF!,U$9,#REF!,V$9)+ROUND((X41-SUMIFS(#REF!,#REF!,$A41,#REF!,U$9,#REF!,V$9))*$X$10,0),0),"")</f>
        <v/>
      </c>
      <c r="X41" s="165">
        <f t="shared" si="6"/>
        <v>0</v>
      </c>
      <c r="Y41" s="201"/>
      <c r="Z41" s="227"/>
      <c r="AA41" s="227"/>
      <c r="AB41" s="115" t="str">
        <f t="shared" si="1"/>
        <v/>
      </c>
      <c r="AC41" s="106"/>
      <c r="AD41" s="164"/>
      <c r="AE41" s="164"/>
      <c r="AF41" s="165" t="str">
        <f>IFERROR(IF(AND($AG$10=$X$10,AG41=X41),W41,(ROUND(SUMIFS(#REF!,#REF!,$B41,#REF!,AD$9,#REF!,AE$9)+ROUND((AG41-SUMIFS(#REF!,#REF!,$B41,#REF!,AD$9,#REF!,AE$9))*$AG$10,0),0))),"")</f>
        <v/>
      </c>
      <c r="AG41" s="165">
        <f t="shared" si="7"/>
        <v>0</v>
      </c>
      <c r="AH41" s="201"/>
      <c r="AI41" s="227"/>
      <c r="AJ41" s="227"/>
      <c r="AK41" s="201" t="str">
        <f t="shared" si="2"/>
        <v/>
      </c>
      <c r="AM41" s="203" t="e">
        <f>#REF!</f>
        <v>#REF!</v>
      </c>
      <c r="AN41" s="166" t="e">
        <f>#REF!</f>
        <v>#REF!</v>
      </c>
      <c r="AO41" s="166" t="e">
        <f>#REF!</f>
        <v>#REF!</v>
      </c>
      <c r="AP41" s="166" t="e">
        <f>#REF!</f>
        <v>#REF!</v>
      </c>
      <c r="AQ41" s="166">
        <f t="shared" si="3"/>
        <v>10</v>
      </c>
      <c r="AR41" s="232" t="s">
        <v>706</v>
      </c>
      <c r="AS41" s="116"/>
      <c r="AT41" s="201"/>
      <c r="AU41" s="106"/>
      <c r="AV41" s="233"/>
    </row>
    <row r="42" spans="1:48" s="107" customFormat="1" outlineLevel="1">
      <c r="A42" s="181" t="str">
        <f>IFERROR(IF(Table48[[#This Row],[We Effect Funding SEK]]=0,"",INDEX(#REF!,MATCH(Table48[[#This Row],[Nr.]],#REF!,0),5)),"")</f>
        <v/>
      </c>
      <c r="B42" s="182" t="str">
        <f>'Budget 2023-2024'!B41</f>
        <v>4.2.1.2</v>
      </c>
      <c r="C42" s="183" t="str">
        <f>'Budget 2023-2024'!C41</f>
        <v>Intervention Area 1-2 School scheems, project Apple</v>
      </c>
      <c r="D42" s="184"/>
      <c r="E42" s="184">
        <f>SUM(E43:E57)</f>
        <v>838000</v>
      </c>
      <c r="F42" s="184">
        <f>SUM(F43:F57)</f>
        <v>159531</v>
      </c>
      <c r="G42" s="115"/>
      <c r="H42" s="141"/>
      <c r="I42" s="115"/>
      <c r="J42" s="115"/>
      <c r="K42" s="115"/>
      <c r="L42" s="184">
        <f>SUM(L43:L57)</f>
        <v>438640</v>
      </c>
      <c r="M42" s="184">
        <f>SUM(M43:M57)</f>
        <v>438640</v>
      </c>
      <c r="N42" s="184">
        <f>SUM(N43:N57)</f>
        <v>8380003899</v>
      </c>
      <c r="O42" s="184">
        <f>SUM(O43:O57)</f>
        <v>159531</v>
      </c>
      <c r="P42" s="201"/>
      <c r="Q42" s="117"/>
      <c r="R42" s="117"/>
      <c r="S42" s="115">
        <f t="shared" si="8"/>
        <v>80.959999999999994</v>
      </c>
      <c r="T42" s="106"/>
      <c r="U42" s="184">
        <f>SUM(U43:U57)</f>
        <v>0</v>
      </c>
      <c r="V42" s="184">
        <f>SUM(V43:V57)</f>
        <v>0</v>
      </c>
      <c r="W42" s="184">
        <f>SUM(W43:W57)</f>
        <v>0</v>
      </c>
      <c r="X42" s="184">
        <f>SUM(X43:X57)</f>
        <v>159531</v>
      </c>
      <c r="Y42" s="201"/>
      <c r="Z42" s="118"/>
      <c r="AA42" s="118"/>
      <c r="AB42" s="115" t="str">
        <f t="shared" si="1"/>
        <v/>
      </c>
      <c r="AC42" s="106"/>
      <c r="AD42" s="184">
        <f>SUM(AD43:AD57)</f>
        <v>0</v>
      </c>
      <c r="AE42" s="184">
        <f>SUM(AE43:AE57)</f>
        <v>0</v>
      </c>
      <c r="AF42" s="184">
        <f>SUM(AF43:AF57)</f>
        <v>0</v>
      </c>
      <c r="AG42" s="184">
        <f>SUM(AG43:AG57)</f>
        <v>159531</v>
      </c>
      <c r="AH42" s="201"/>
      <c r="AI42" s="118"/>
      <c r="AJ42" s="118"/>
      <c r="AK42" s="201" t="str">
        <f t="shared" si="2"/>
        <v/>
      </c>
      <c r="AM42" s="203" t="e">
        <f>#REF!</f>
        <v>#REF!</v>
      </c>
      <c r="AN42" s="166" t="e">
        <f>#REF!</f>
        <v>#REF!</v>
      </c>
      <c r="AO42" s="166" t="e">
        <f>#REF!</f>
        <v>#REF!</v>
      </c>
      <c r="AP42" s="166" t="e">
        <f>#REF!</f>
        <v>#REF!</v>
      </c>
      <c r="AQ42" s="166">
        <f t="shared" si="3"/>
        <v>7</v>
      </c>
      <c r="AR42" s="232" t="s">
        <v>705</v>
      </c>
      <c r="AS42" s="116"/>
      <c r="AT42" s="201"/>
      <c r="AU42" s="106"/>
      <c r="AV42" s="233"/>
    </row>
    <row r="43" spans="1:48" s="107" customFormat="1" ht="156.75" outlineLevel="2">
      <c r="A43" s="162" t="str">
        <f>IFERROR(IF(Table48[[#This Row],[We Effect Funding SEK]]=0,"",INDEX(#REF!,MATCH(Table48[[#This Row],[Nr.]],#REF!,0),5)),"")</f>
        <v/>
      </c>
      <c r="B43" s="162" t="str">
        <f>'Budget 2023-2024'!B42</f>
        <v>4.2.1.2.1</v>
      </c>
      <c r="C43" s="163" t="str">
        <f>'Budget 2023-2024'!C42</f>
        <v>[write the cost]</v>
      </c>
      <c r="D43" s="164" t="s">
        <v>639</v>
      </c>
      <c r="E43" s="165">
        <f>'Budget 2023-2024'!G42</f>
        <v>0</v>
      </c>
      <c r="F43" s="165">
        <f>'Budget 2023-2024'!H42</f>
        <v>0</v>
      </c>
      <c r="G43" s="115"/>
      <c r="H43" s="141"/>
      <c r="I43" s="115"/>
      <c r="J43" s="115"/>
      <c r="K43" s="115"/>
      <c r="L43" s="165">
        <v>122000</v>
      </c>
      <c r="M43" s="165"/>
      <c r="N43" s="165">
        <f t="shared" ref="N43:N57" si="9">IFERROR(ROUND(O43*$O$10,0),0)</f>
        <v>105058</v>
      </c>
      <c r="O43" s="165">
        <f>IFERROR(IF(L43+M43=0,F43,ROUND(F43+ROUND(L43/$O$10,2)-ROUND(M43/$O$10,2),0)),0)</f>
        <v>2</v>
      </c>
      <c r="P43" s="201"/>
      <c r="Q43" s="118" t="s">
        <v>707</v>
      </c>
      <c r="R43" s="118" t="s">
        <v>708</v>
      </c>
      <c r="S43" s="115" t="str">
        <f t="shared" si="8"/>
        <v/>
      </c>
      <c r="T43" s="106"/>
      <c r="U43" s="164"/>
      <c r="V43" s="164"/>
      <c r="W43" s="165" t="str">
        <f>IFERROR(ROUND(SUMIFS(#REF!,#REF!,$A43,#REF!,U$9,#REF!,V$9)+ROUND((X43-SUMIFS(#REF!,#REF!,$A43,#REF!,U$9,#REF!,V$9))*$X$10,0),0),"")</f>
        <v/>
      </c>
      <c r="X43" s="165">
        <f t="shared" ref="X43:X57" si="10">IFERROR(IF(U43+V43=0,O43,ROUND(O43+ROUND(U43/$X$10,2)-ROUND(V43/$X$10,2),0)),0)</f>
        <v>2</v>
      </c>
      <c r="Y43" s="201"/>
      <c r="Z43" s="227"/>
      <c r="AA43" s="227"/>
      <c r="AB43" s="115" t="str">
        <f t="shared" si="1"/>
        <v/>
      </c>
      <c r="AC43" s="106"/>
      <c r="AD43" s="164"/>
      <c r="AE43" s="164"/>
      <c r="AF43" s="165" t="str">
        <f>IFERROR(IF(AND($AG$10=$X$10,AG43=X43),W43,(ROUND(SUMIFS(#REF!,#REF!,$B43,#REF!,AD$9,#REF!,AE$9)+ROUND((AG43-SUMIFS(#REF!,#REF!,$B43,#REF!,AD$9,#REF!,AE$9))*$AG$10,0),0))),"")</f>
        <v/>
      </c>
      <c r="AG43" s="165">
        <f t="shared" ref="AG43:AG57" si="11">IFERROR(IF(AD43+AE43=0,X43,ROUND(X43+ROUND(AD43/$AG$10,2)-ROUND(AE43/$AG$10,2),0)),0)</f>
        <v>2</v>
      </c>
      <c r="AH43" s="201"/>
      <c r="AI43" s="227"/>
      <c r="AJ43" s="227"/>
      <c r="AK43" s="201" t="str">
        <f t="shared" si="2"/>
        <v/>
      </c>
      <c r="AM43" s="203" t="e">
        <f>#REF!</f>
        <v>#REF!</v>
      </c>
      <c r="AN43" s="166" t="e">
        <f>#REF!</f>
        <v>#REF!</v>
      </c>
      <c r="AO43" s="166" t="e">
        <f>#REF!</f>
        <v>#REF!</v>
      </c>
      <c r="AP43" s="166" t="e">
        <f>#REF!</f>
        <v>#REF!</v>
      </c>
      <c r="AQ43" s="166">
        <f t="shared" si="3"/>
        <v>9</v>
      </c>
      <c r="AR43" s="232" t="s">
        <v>706</v>
      </c>
      <c r="AS43" s="116"/>
      <c r="AT43" s="201"/>
      <c r="AU43" s="106"/>
      <c r="AV43" s="233"/>
    </row>
    <row r="44" spans="1:48" s="107" customFormat="1" ht="71.25" outlineLevel="2">
      <c r="A44" s="162" t="str">
        <f>IFERROR(IF(Table48[[#This Row],[We Effect Funding SEK]]=0,"",INDEX(#REF!,MATCH(Table48[[#This Row],[Nr.]],#REF!,0),5)),"")</f>
        <v/>
      </c>
      <c r="B44" s="162" t="str">
        <f>'Budget 2023-2024'!B43</f>
        <v>4.2.1.2.2</v>
      </c>
      <c r="C44" s="163" t="str">
        <f>'Budget 2023-2024'!C43</f>
        <v>Organizational structure for group for producers</v>
      </c>
      <c r="D44" s="164" t="s">
        <v>639</v>
      </c>
      <c r="E44" s="165">
        <f>'Budget 2023-2024'!G43</f>
        <v>90000</v>
      </c>
      <c r="F44" s="165">
        <f>'Budget 2023-2024'!H43</f>
        <v>17133</v>
      </c>
      <c r="G44" s="115"/>
      <c r="H44" s="141"/>
      <c r="I44" s="115"/>
      <c r="J44" s="115"/>
      <c r="K44" s="115"/>
      <c r="L44" s="165"/>
      <c r="M44" s="165">
        <v>154140</v>
      </c>
      <c r="N44" s="165">
        <f t="shared" si="9"/>
        <v>899821770</v>
      </c>
      <c r="O44" s="165">
        <f>IFERROR(IF(L44+M44=0,F44,ROUND(F44+ROUND(L44/$O$10,2)-ROUND(M44/$O$10,2),0)),0)</f>
        <v>17130</v>
      </c>
      <c r="P44" s="201"/>
      <c r="Q44" s="118" t="s">
        <v>709</v>
      </c>
      <c r="R44" s="118" t="s">
        <v>708</v>
      </c>
      <c r="S44" s="115" t="str">
        <f t="shared" si="8"/>
        <v/>
      </c>
      <c r="T44" s="106"/>
      <c r="U44" s="164"/>
      <c r="V44" s="164"/>
      <c r="W44" s="165" t="str">
        <f>IFERROR(ROUND(SUMIFS(#REF!,#REF!,$A44,#REF!,U$9,#REF!,V$9)+ROUND((X44-SUMIFS(#REF!,#REF!,$A44,#REF!,U$9,#REF!,V$9))*$X$10,0),0),"")</f>
        <v/>
      </c>
      <c r="X44" s="165">
        <f t="shared" si="10"/>
        <v>17130</v>
      </c>
      <c r="Y44" s="201"/>
      <c r="Z44" s="227"/>
      <c r="AA44" s="227"/>
      <c r="AB44" s="115" t="str">
        <f t="shared" si="1"/>
        <v/>
      </c>
      <c r="AC44" s="106"/>
      <c r="AD44" s="164"/>
      <c r="AE44" s="164"/>
      <c r="AF44" s="165" t="str">
        <f>IFERROR(IF(AND($AG$10=$X$10,AG44=X44),W44,(ROUND(SUMIFS(#REF!,#REF!,$B44,#REF!,AD$9,#REF!,AE$9)+ROUND((AG44-SUMIFS(#REF!,#REF!,$B44,#REF!,AD$9,#REF!,AE$9))*$AG$10,0),0))),"")</f>
        <v/>
      </c>
      <c r="AG44" s="165">
        <f t="shared" si="11"/>
        <v>17130</v>
      </c>
      <c r="AH44" s="201"/>
      <c r="AI44" s="227"/>
      <c r="AJ44" s="227"/>
      <c r="AK44" s="201" t="str">
        <f t="shared" si="2"/>
        <v/>
      </c>
      <c r="AM44" s="203" t="e">
        <f>#REF!</f>
        <v>#REF!</v>
      </c>
      <c r="AN44" s="166" t="e">
        <f>#REF!</f>
        <v>#REF!</v>
      </c>
      <c r="AO44" s="166" t="e">
        <f>#REF!</f>
        <v>#REF!</v>
      </c>
      <c r="AP44" s="166" t="e">
        <f>#REF!</f>
        <v>#REF!</v>
      </c>
      <c r="AQ44" s="166">
        <f t="shared" si="3"/>
        <v>9</v>
      </c>
      <c r="AR44" s="232" t="s">
        <v>706</v>
      </c>
      <c r="AS44" s="116"/>
      <c r="AT44" s="201"/>
      <c r="AU44" s="106"/>
      <c r="AV44" s="233"/>
    </row>
    <row r="45" spans="1:48" s="107" customFormat="1" outlineLevel="2">
      <c r="A45" s="162" t="str">
        <f>IFERROR(IF(Table48[[#This Row],[We Effect Funding SEK]]=0,"",INDEX(#REF!,MATCH(Table48[[#This Row],[Nr.]],#REF!,0),5)),"")</f>
        <v/>
      </c>
      <c r="B45" s="162" t="str">
        <f>'Budget 2023-2024'!B44</f>
        <v>4.2.1.2.3</v>
      </c>
      <c r="C45" s="163" t="str">
        <f>'Budget 2023-2024'!C44</f>
        <v>Promotion and marketing of school scheems concept</v>
      </c>
      <c r="D45" s="164" t="s">
        <v>639</v>
      </c>
      <c r="E45" s="165">
        <f>'Budget 2023-2024'!G44</f>
        <v>342000</v>
      </c>
      <c r="F45" s="165">
        <f>'Budget 2023-2024'!H44</f>
        <v>65107</v>
      </c>
      <c r="G45" s="115"/>
      <c r="H45" s="141"/>
      <c r="I45" s="115"/>
      <c r="J45" s="115"/>
      <c r="K45" s="115"/>
      <c r="L45" s="165"/>
      <c r="M45" s="165"/>
      <c r="N45" s="165">
        <f t="shared" si="9"/>
        <v>3420005603</v>
      </c>
      <c r="O45" s="165">
        <f>IFERROR(IF(L45+M45=0,F45,ROUND(F45+ROUND(L45/$O$10,2)-ROUND(M45/$O$10,2),0)),0)</f>
        <v>65107</v>
      </c>
      <c r="P45" s="201"/>
      <c r="Q45" s="118"/>
      <c r="R45" s="118"/>
      <c r="S45" s="115" t="str">
        <f t="shared" si="8"/>
        <v/>
      </c>
      <c r="T45" s="106"/>
      <c r="U45" s="164"/>
      <c r="V45" s="164"/>
      <c r="W45" s="165" t="str">
        <f>IFERROR(ROUND(SUMIFS(#REF!,#REF!,$A45,#REF!,U$9,#REF!,V$9)+ROUND((X45-SUMIFS(#REF!,#REF!,$A45,#REF!,U$9,#REF!,V$9))*$X$10,0),0),"")</f>
        <v/>
      </c>
      <c r="X45" s="165">
        <f t="shared" si="10"/>
        <v>65107</v>
      </c>
      <c r="Y45" s="201"/>
      <c r="Z45" s="227"/>
      <c r="AA45" s="227"/>
      <c r="AB45" s="115" t="str">
        <f t="shared" si="1"/>
        <v/>
      </c>
      <c r="AC45" s="106"/>
      <c r="AD45" s="164"/>
      <c r="AE45" s="164"/>
      <c r="AF45" s="165" t="str">
        <f>IFERROR(IF(AND($AG$10=$X$10,AG45=X45),W45,(ROUND(SUMIFS(#REF!,#REF!,$B45,#REF!,AD$9,#REF!,AE$9)+ROUND((AG45-SUMIFS(#REF!,#REF!,$B45,#REF!,AD$9,#REF!,AE$9))*$AG$10,0),0))),"")</f>
        <v/>
      </c>
      <c r="AG45" s="165">
        <f t="shared" si="11"/>
        <v>65107</v>
      </c>
      <c r="AH45" s="201"/>
      <c r="AI45" s="227"/>
      <c r="AJ45" s="227"/>
      <c r="AK45" s="201" t="str">
        <f t="shared" si="2"/>
        <v/>
      </c>
      <c r="AM45" s="203" t="e">
        <f>#REF!</f>
        <v>#REF!</v>
      </c>
      <c r="AN45" s="166" t="e">
        <f>#REF!</f>
        <v>#REF!</v>
      </c>
      <c r="AO45" s="166" t="e">
        <f>#REF!</f>
        <v>#REF!</v>
      </c>
      <c r="AP45" s="166" t="e">
        <f>#REF!</f>
        <v>#REF!</v>
      </c>
      <c r="AQ45" s="166">
        <f t="shared" si="3"/>
        <v>9</v>
      </c>
      <c r="AR45" s="232" t="s">
        <v>706</v>
      </c>
      <c r="AS45" s="116"/>
      <c r="AT45" s="201"/>
      <c r="AU45" s="106"/>
      <c r="AV45" s="233"/>
    </row>
    <row r="46" spans="1:48" s="107" customFormat="1" ht="128.25" outlineLevel="2">
      <c r="A46" s="162" t="str">
        <f>IFERROR(IF(Table48[[#This Row],[We Effect Funding SEK]]=0,"",INDEX(#REF!,MATCH(Table48[[#This Row],[Nr.]],#REF!,0),5)),"")</f>
        <v/>
      </c>
      <c r="B46" s="162" t="str">
        <f>'Budget 2023-2024'!B45</f>
        <v>4.2.1.2.4</v>
      </c>
      <c r="C46" s="163" t="str">
        <f>'Budget 2023-2024'!C45</f>
        <v>5 Meetings</v>
      </c>
      <c r="D46" s="164" t="s">
        <v>639</v>
      </c>
      <c r="E46" s="165">
        <f>'Budget 2023-2024'!G45</f>
        <v>0</v>
      </c>
      <c r="F46" s="165">
        <f>'Budget 2023-2024'!H45</f>
        <v>0</v>
      </c>
      <c r="G46" s="115"/>
      <c r="H46" s="141"/>
      <c r="I46" s="115"/>
      <c r="J46" s="115"/>
      <c r="K46" s="115"/>
      <c r="L46" s="165"/>
      <c r="M46" s="165">
        <v>284500</v>
      </c>
      <c r="N46" s="165">
        <f t="shared" si="9"/>
        <v>-262645</v>
      </c>
      <c r="O46" s="165">
        <f>IFERROR(IF(L46+M46=0,F46,ROUND(F46+ROUND(L46/$O$10,2)-ROUND(M46/$O$10,2),0)),0)</f>
        <v>-5</v>
      </c>
      <c r="P46" s="201"/>
      <c r="Q46" s="118" t="s">
        <v>710</v>
      </c>
      <c r="R46" s="118" t="s">
        <v>708</v>
      </c>
      <c r="S46" s="115"/>
      <c r="T46" s="106"/>
      <c r="U46" s="164"/>
      <c r="V46" s="164"/>
      <c r="W46" s="165" t="str">
        <f>IFERROR(ROUND(SUMIFS(#REF!,#REF!,$A46,#REF!,U$9,#REF!,V$9)+ROUND((X46-SUMIFS(#REF!,#REF!,$A46,#REF!,U$9,#REF!,V$9))*$X$10,0),0),"")</f>
        <v/>
      </c>
      <c r="X46" s="165">
        <f t="shared" si="10"/>
        <v>-5</v>
      </c>
      <c r="Y46" s="201"/>
      <c r="Z46" s="227"/>
      <c r="AA46" s="227"/>
      <c r="AB46" s="115"/>
      <c r="AC46" s="106"/>
      <c r="AD46" s="164"/>
      <c r="AE46" s="164"/>
      <c r="AF46" s="165" t="str">
        <f>IFERROR(IF(AND($AG$10=$X$10,AG46=X46),W46,(ROUND(SUMIFS(#REF!,#REF!,$B46,#REF!,AD$9,#REF!,AE$9)+ROUND((AG46-SUMIFS(#REF!,#REF!,$B46,#REF!,AD$9,#REF!,AE$9))*$AG$10,0),0))),"")</f>
        <v/>
      </c>
      <c r="AG46" s="165">
        <f t="shared" si="11"/>
        <v>-5</v>
      </c>
      <c r="AH46" s="201"/>
      <c r="AI46" s="227"/>
      <c r="AJ46" s="227"/>
      <c r="AK46" s="201"/>
      <c r="AM46" s="203" t="e">
        <f>#REF!</f>
        <v>#REF!</v>
      </c>
      <c r="AN46" s="166" t="e">
        <f>#REF!</f>
        <v>#REF!</v>
      </c>
      <c r="AO46" s="166" t="e">
        <f>#REF!</f>
        <v>#REF!</v>
      </c>
      <c r="AP46" s="166" t="e">
        <f>#REF!</f>
        <v>#REF!</v>
      </c>
      <c r="AQ46" s="166">
        <f t="shared" si="3"/>
        <v>9</v>
      </c>
      <c r="AR46" s="232" t="s">
        <v>706</v>
      </c>
      <c r="AS46" s="116"/>
      <c r="AT46" s="201"/>
      <c r="AU46" s="106"/>
      <c r="AV46" s="233"/>
    </row>
    <row r="47" spans="1:48" s="107" customFormat="1" ht="25.5" outlineLevel="2">
      <c r="A47" s="162" t="str">
        <f>IFERROR(IF(Table48[[#This Row],[We Effect Funding SEK]]=0,"",INDEX(#REF!,MATCH(Table48[[#This Row],[Nr.]],#REF!,0),5)),"")</f>
        <v/>
      </c>
      <c r="B47" s="162" t="str">
        <f>'Budget 2023-2024'!B46</f>
        <v>4.2.1.2.5</v>
      </c>
      <c r="C47" s="163" t="str">
        <f>'Budget 2023-2024'!C46</f>
        <v>Study visit in region for learning best practice of school scheems</v>
      </c>
      <c r="D47" s="164" t="s">
        <v>639</v>
      </c>
      <c r="E47" s="165">
        <f>'Budget 2023-2024'!G46</f>
        <v>284500</v>
      </c>
      <c r="F47" s="165">
        <f>'Budget 2023-2024'!H46</f>
        <v>54161</v>
      </c>
      <c r="G47" s="115"/>
      <c r="H47" s="141"/>
      <c r="I47" s="115"/>
      <c r="J47" s="115"/>
      <c r="K47" s="115"/>
      <c r="L47" s="165"/>
      <c r="M47" s="165"/>
      <c r="N47" s="165">
        <f t="shared" si="9"/>
        <v>2845023169</v>
      </c>
      <c r="O47" s="165">
        <f t="shared" ref="O47:O57" si="12">IFERROR(IF(L47+M47=0,F47,ROUND(F47+ROUND(L47/$O$10,2)-ROUND(M47/$O$10,2),0)),0)</f>
        <v>54161</v>
      </c>
      <c r="P47" s="201"/>
      <c r="Q47" s="118"/>
      <c r="R47" s="118"/>
      <c r="S47" s="115" t="str">
        <f t="shared" ref="S47:S59" si="13">IF(OR($AR47="Total Project Costs",$AR47="Heading",$AR47="Subheading",$AR47="Component",$AR47="Output",$AR47="Activity",$AR47="Budget Line"),IF(AND(E47=0,O47=0),"",IF(AND(E47=0,O47&gt;0),100,IF(AND(E47&gt;0,O47=0),100,IF(E47=O47,"",ABS(ROUND((O47-E47)/E47,4)*100))))),"")</f>
        <v/>
      </c>
      <c r="T47" s="106"/>
      <c r="U47" s="164"/>
      <c r="V47" s="164"/>
      <c r="W47" s="165" t="str">
        <f>IFERROR(ROUND(SUMIFS(#REF!,#REF!,$A47,#REF!,U$9,#REF!,V$9)+ROUND((X47-SUMIFS(#REF!,#REF!,$A47,#REF!,U$9,#REF!,V$9))*$X$10,0),0),"")</f>
        <v/>
      </c>
      <c r="X47" s="165">
        <f t="shared" si="10"/>
        <v>54161</v>
      </c>
      <c r="Y47" s="201"/>
      <c r="Z47" s="227"/>
      <c r="AA47" s="227"/>
      <c r="AB47" s="115" t="str">
        <f t="shared" ref="AB47:AB59" si="14">IF(OR($AR47="Total Project Costs",$AR47="Heading",$AR47="Subheading",$AR47="Component",$AR47="Output",$AR47="Activity",$AR47="Budget Line"),IF(AND(O47=0,X47=0),"",IF(AND(O47=0,X47&gt;0),100,IF(AND(O47&gt;0,X47=0),100,IF(O47=X47,"",ABS(ROUND((X47-O47)/O47,4)*100))))),"")</f>
        <v/>
      </c>
      <c r="AC47" s="106"/>
      <c r="AD47" s="164"/>
      <c r="AE47" s="164"/>
      <c r="AF47" s="165" t="str">
        <f>IFERROR(IF(AND($AG$10=$X$10,AG47=X47),W47,(ROUND(SUMIFS(#REF!,#REF!,$B47,#REF!,AD$9,#REF!,AE$9)+ROUND((AG47-SUMIFS(#REF!,#REF!,$B47,#REF!,AD$9,#REF!,AE$9))*$AG$10,0),0))),"")</f>
        <v/>
      </c>
      <c r="AG47" s="165">
        <f t="shared" si="11"/>
        <v>54161</v>
      </c>
      <c r="AH47" s="201"/>
      <c r="AI47" s="227"/>
      <c r="AJ47" s="227"/>
      <c r="AK47" s="201" t="str">
        <f t="shared" ref="AK47:AK59" si="15">IF(OR($AR47="Total Project Costs",$AR47="Heading",$AR47="Subheading",$AR47="Component",$AR47="Output",$AR47="Activity",$AR47="Budget Line"),IF(AND(X47=0,AG47=0),"",IF(AND(X47=0,AG47&gt;0),100,IF(AND(X47&gt;0,AG47=0),100,IF(X47=AG47,"",ABS(ROUND((AG47-X47)/X47,4)*100))))),"")</f>
        <v/>
      </c>
      <c r="AM47" s="203" t="e">
        <f>#REF!</f>
        <v>#REF!</v>
      </c>
      <c r="AN47" s="166" t="e">
        <f>#REF!</f>
        <v>#REF!</v>
      </c>
      <c r="AO47" s="166" t="e">
        <f>#REF!</f>
        <v>#REF!</v>
      </c>
      <c r="AP47" s="166" t="e">
        <f>#REF!</f>
        <v>#REF!</v>
      </c>
      <c r="AQ47" s="166">
        <f t="shared" si="3"/>
        <v>9</v>
      </c>
      <c r="AR47" s="232" t="s">
        <v>706</v>
      </c>
      <c r="AS47" s="116"/>
      <c r="AT47" s="201"/>
      <c r="AU47" s="106"/>
      <c r="AV47" s="233"/>
    </row>
    <row r="48" spans="1:48" s="107" customFormat="1" outlineLevel="2">
      <c r="A48" s="162" t="str">
        <f>IFERROR(IF(Table48[[#This Row],[We Effect Funding SEK]]=0,"",INDEX(#REF!,MATCH(Table48[[#This Row],[Nr.]],#REF!,0),5)),"")</f>
        <v/>
      </c>
      <c r="B48" s="162" t="str">
        <f>'Budget 2023-2024'!B47</f>
        <v>4.2.1.2.6</v>
      </c>
      <c r="C48" s="163" t="str">
        <f>'Budget 2023-2024'!C47</f>
        <v>Standardization of products</v>
      </c>
      <c r="D48" s="164" t="s">
        <v>639</v>
      </c>
      <c r="E48" s="165">
        <f>'Budget 2023-2024'!G47</f>
        <v>0</v>
      </c>
      <c r="F48" s="165">
        <f>'Budget 2023-2024'!H47</f>
        <v>0</v>
      </c>
      <c r="G48" s="115"/>
      <c r="H48" s="141"/>
      <c r="I48" s="115"/>
      <c r="J48" s="115"/>
      <c r="K48" s="115"/>
      <c r="L48" s="165"/>
      <c r="M48" s="165"/>
      <c r="N48" s="165">
        <f t="shared" si="9"/>
        <v>0</v>
      </c>
      <c r="O48" s="165">
        <f t="shared" si="12"/>
        <v>0</v>
      </c>
      <c r="P48" s="201"/>
      <c r="Q48" s="118"/>
      <c r="R48" s="118"/>
      <c r="S48" s="115" t="str">
        <f t="shared" si="13"/>
        <v/>
      </c>
      <c r="T48" s="106"/>
      <c r="U48" s="164"/>
      <c r="V48" s="164"/>
      <c r="W48" s="165" t="str">
        <f>IFERROR(ROUND(SUMIFS(#REF!,#REF!,$A48,#REF!,U$9,#REF!,V$9)+ROUND((X48-SUMIFS(#REF!,#REF!,$A48,#REF!,U$9,#REF!,V$9))*$X$10,0),0),"")</f>
        <v/>
      </c>
      <c r="X48" s="165">
        <f t="shared" si="10"/>
        <v>0</v>
      </c>
      <c r="Y48" s="201"/>
      <c r="Z48" s="227"/>
      <c r="AA48" s="227"/>
      <c r="AB48" s="115" t="str">
        <f t="shared" si="14"/>
        <v/>
      </c>
      <c r="AC48" s="106"/>
      <c r="AD48" s="164"/>
      <c r="AE48" s="164"/>
      <c r="AF48" s="165" t="str">
        <f>IFERROR(IF(AND($AG$10=$X$10,AG48=X48),W48,(ROUND(SUMIFS(#REF!,#REF!,$B48,#REF!,AD$9,#REF!,AE$9)+ROUND((AG48-SUMIFS(#REF!,#REF!,$B48,#REF!,AD$9,#REF!,AE$9))*$AG$10,0),0))),"")</f>
        <v/>
      </c>
      <c r="AG48" s="165">
        <f t="shared" si="11"/>
        <v>0</v>
      </c>
      <c r="AH48" s="201"/>
      <c r="AI48" s="227"/>
      <c r="AJ48" s="227"/>
      <c r="AK48" s="201" t="str">
        <f t="shared" si="15"/>
        <v/>
      </c>
      <c r="AM48" s="203" t="e">
        <f>#REF!</f>
        <v>#REF!</v>
      </c>
      <c r="AN48" s="166" t="e">
        <f>#REF!</f>
        <v>#REF!</v>
      </c>
      <c r="AO48" s="166" t="e">
        <f>#REF!</f>
        <v>#REF!</v>
      </c>
      <c r="AP48" s="166" t="e">
        <f>#REF!</f>
        <v>#REF!</v>
      </c>
      <c r="AQ48" s="166">
        <f t="shared" si="3"/>
        <v>9</v>
      </c>
      <c r="AR48" s="232" t="s">
        <v>706</v>
      </c>
      <c r="AS48" s="116"/>
      <c r="AT48" s="201"/>
      <c r="AU48" s="106"/>
      <c r="AV48" s="233"/>
    </row>
    <row r="49" spans="1:48" s="107" customFormat="1" ht="57" outlineLevel="2">
      <c r="A49" s="162" t="str">
        <f>IFERROR(IF(Table48[[#This Row],[We Effect Funding SEK]]=0,"",INDEX(#REF!,MATCH(Table48[[#This Row],[Nr.]],#REF!,0),5)),"")</f>
        <v/>
      </c>
      <c r="B49" s="162" t="str">
        <f>'Budget 2023-2024'!B48</f>
        <v>4.2.1.2.7</v>
      </c>
      <c r="C49" s="163" t="str">
        <f>'Budget 2023-2024'!C48</f>
        <v>Procurment of products and transport</v>
      </c>
      <c r="D49" s="164" t="s">
        <v>639</v>
      </c>
      <c r="E49" s="165">
        <f>'Budget 2023-2024'!G48</f>
        <v>0</v>
      </c>
      <c r="F49" s="165">
        <f>'Budget 2023-2024'!H48</f>
        <v>0</v>
      </c>
      <c r="G49" s="115"/>
      <c r="H49" s="141"/>
      <c r="I49" s="115"/>
      <c r="J49" s="115"/>
      <c r="K49" s="115"/>
      <c r="L49" s="165">
        <v>316640</v>
      </c>
      <c r="M49" s="165"/>
      <c r="N49" s="165">
        <f t="shared" si="9"/>
        <v>315174</v>
      </c>
      <c r="O49" s="165">
        <f t="shared" si="12"/>
        <v>6</v>
      </c>
      <c r="P49" s="201"/>
      <c r="Q49" s="118" t="s">
        <v>711</v>
      </c>
      <c r="R49" s="118" t="s">
        <v>708</v>
      </c>
      <c r="S49" s="115" t="str">
        <f t="shared" si="13"/>
        <v/>
      </c>
      <c r="T49" s="106"/>
      <c r="U49" s="164"/>
      <c r="V49" s="164"/>
      <c r="W49" s="165" t="str">
        <f>IFERROR(ROUND(SUMIFS(#REF!,#REF!,$A49,#REF!,U$9,#REF!,V$9)+ROUND((X49-SUMIFS(#REF!,#REF!,$A49,#REF!,U$9,#REF!,V$9))*$X$10,0),0),"")</f>
        <v/>
      </c>
      <c r="X49" s="165">
        <f t="shared" si="10"/>
        <v>6</v>
      </c>
      <c r="Y49" s="201"/>
      <c r="Z49" s="227"/>
      <c r="AA49" s="227"/>
      <c r="AB49" s="115" t="str">
        <f t="shared" si="14"/>
        <v/>
      </c>
      <c r="AC49" s="106"/>
      <c r="AD49" s="164"/>
      <c r="AE49" s="164"/>
      <c r="AF49" s="165" t="str">
        <f>IFERROR(IF(AND($AG$10=$X$10,AG49=X49),W49,(ROUND(SUMIFS(#REF!,#REF!,$B49,#REF!,AD$9,#REF!,AE$9)+ROUND((AG49-SUMIFS(#REF!,#REF!,$B49,#REF!,AD$9,#REF!,AE$9))*$AG$10,0),0))),"")</f>
        <v/>
      </c>
      <c r="AG49" s="165">
        <f t="shared" si="11"/>
        <v>6</v>
      </c>
      <c r="AH49" s="201"/>
      <c r="AI49" s="227"/>
      <c r="AJ49" s="227"/>
      <c r="AK49" s="201" t="str">
        <f t="shared" si="15"/>
        <v/>
      </c>
      <c r="AM49" s="203" t="e">
        <f>#REF!</f>
        <v>#REF!</v>
      </c>
      <c r="AN49" s="166" t="e">
        <f>#REF!</f>
        <v>#REF!</v>
      </c>
      <c r="AO49" s="166" t="e">
        <f>#REF!</f>
        <v>#REF!</v>
      </c>
      <c r="AP49" s="166" t="e">
        <f>#REF!</f>
        <v>#REF!</v>
      </c>
      <c r="AQ49" s="166">
        <f t="shared" si="3"/>
        <v>9</v>
      </c>
      <c r="AR49" s="232" t="s">
        <v>706</v>
      </c>
      <c r="AS49" s="116"/>
      <c r="AT49" s="201"/>
      <c r="AU49" s="106"/>
      <c r="AV49" s="233"/>
    </row>
    <row r="50" spans="1:48" s="107" customFormat="1" ht="25.5" outlineLevel="2">
      <c r="A50" s="162" t="str">
        <f>IFERROR(IF(Table48[[#This Row],[We Effect Funding SEK]]=0,"",INDEX(#REF!,MATCH(Table48[[#This Row],[Nr.]],#REF!,0),5)),"")</f>
        <v/>
      </c>
      <c r="B50" s="162" t="str">
        <f>'Budget 2023-2024'!B49</f>
        <v>4.2.1.2.8</v>
      </c>
      <c r="C50" s="163" t="str">
        <f>'Budget 2023-2024'!C49</f>
        <v>Coordinative group to amend legal solutions in the area of facilitating the work of the group of producers</v>
      </c>
      <c r="D50" s="164" t="s">
        <v>639</v>
      </c>
      <c r="E50" s="165">
        <f>'Budget 2023-2024'!G49</f>
        <v>121500</v>
      </c>
      <c r="F50" s="165">
        <f>'Budget 2023-2024'!H49</f>
        <v>23130</v>
      </c>
      <c r="G50" s="115"/>
      <c r="H50" s="141"/>
      <c r="I50" s="115"/>
      <c r="J50" s="115"/>
      <c r="K50" s="115"/>
      <c r="L50" s="165"/>
      <c r="M50" s="165"/>
      <c r="N50" s="165">
        <f t="shared" si="9"/>
        <v>1214995770</v>
      </c>
      <c r="O50" s="165">
        <f t="shared" si="12"/>
        <v>23130</v>
      </c>
      <c r="P50" s="201"/>
      <c r="Q50" s="117"/>
      <c r="R50" s="117"/>
      <c r="S50" s="115" t="str">
        <f t="shared" si="13"/>
        <v/>
      </c>
      <c r="T50" s="106"/>
      <c r="U50" s="164"/>
      <c r="V50" s="164"/>
      <c r="W50" s="165" t="str">
        <f>IFERROR(ROUND(SUMIFS(#REF!,#REF!,$A50,#REF!,U$9,#REF!,V$9)+ROUND((X50-SUMIFS(#REF!,#REF!,$A50,#REF!,U$9,#REF!,V$9))*$X$10,0),0),"")</f>
        <v/>
      </c>
      <c r="X50" s="165">
        <f t="shared" si="10"/>
        <v>23130</v>
      </c>
      <c r="Y50" s="201"/>
      <c r="Z50" s="227"/>
      <c r="AA50" s="227"/>
      <c r="AB50" s="115" t="str">
        <f t="shared" si="14"/>
        <v/>
      </c>
      <c r="AC50" s="106"/>
      <c r="AD50" s="164"/>
      <c r="AE50" s="164"/>
      <c r="AF50" s="165" t="str">
        <f>IFERROR(IF(AND($AG$10=$X$10,AG50=X50),W50,(ROUND(SUMIFS(#REF!,#REF!,$B50,#REF!,AD$9,#REF!,AE$9)+ROUND((AG50-SUMIFS(#REF!,#REF!,$B50,#REF!,AD$9,#REF!,AE$9))*$AG$10,0),0))),"")</f>
        <v/>
      </c>
      <c r="AG50" s="165">
        <f t="shared" si="11"/>
        <v>23130</v>
      </c>
      <c r="AH50" s="201"/>
      <c r="AI50" s="227"/>
      <c r="AJ50" s="227"/>
      <c r="AK50" s="201" t="str">
        <f t="shared" si="15"/>
        <v/>
      </c>
      <c r="AM50" s="203" t="e">
        <f>#REF!</f>
        <v>#REF!</v>
      </c>
      <c r="AN50" s="166" t="e">
        <f>#REF!</f>
        <v>#REF!</v>
      </c>
      <c r="AO50" s="166" t="e">
        <f>#REF!</f>
        <v>#REF!</v>
      </c>
      <c r="AP50" s="166" t="e">
        <f>#REF!</f>
        <v>#REF!</v>
      </c>
      <c r="AQ50" s="166">
        <f t="shared" si="3"/>
        <v>9</v>
      </c>
      <c r="AR50" s="232" t="s">
        <v>706</v>
      </c>
      <c r="AS50" s="116"/>
      <c r="AT50" s="201"/>
      <c r="AU50" s="106"/>
      <c r="AV50" s="233"/>
    </row>
    <row r="51" spans="1:48" s="107" customFormat="1" hidden="1" outlineLevel="2">
      <c r="A51" s="162" t="str">
        <f>IFERROR(IF(Table48[[#This Row],[We Effect Funding SEK]]=0,"",INDEX(#REF!,MATCH(Table48[[#This Row],[Nr.]],#REF!,0),5)),"")</f>
        <v/>
      </c>
      <c r="B51" s="162" t="str">
        <f>'Budget 2023-2024'!B50</f>
        <v>4.2.1.2.9</v>
      </c>
      <c r="C51" s="163" t="str">
        <f>'Budget 2023-2024'!C50</f>
        <v>Preparation and publication of a Public Call</v>
      </c>
      <c r="D51" s="164" t="s">
        <v>639</v>
      </c>
      <c r="E51" s="165">
        <f>'Budget 2023-2024'!G50</f>
        <v>0</v>
      </c>
      <c r="F51" s="165">
        <f>'Budget 2023-2024'!H50</f>
        <v>0</v>
      </c>
      <c r="G51" s="115"/>
      <c r="H51" s="141"/>
      <c r="I51" s="115"/>
      <c r="J51" s="115"/>
      <c r="K51" s="115"/>
      <c r="L51" s="165"/>
      <c r="M51" s="165"/>
      <c r="N51" s="165">
        <f t="shared" si="9"/>
        <v>0</v>
      </c>
      <c r="O51" s="165">
        <f t="shared" si="12"/>
        <v>0</v>
      </c>
      <c r="P51" s="201"/>
      <c r="Q51" s="117"/>
      <c r="R51" s="117"/>
      <c r="S51" s="115" t="str">
        <f t="shared" si="13"/>
        <v/>
      </c>
      <c r="T51" s="106"/>
      <c r="U51" s="164"/>
      <c r="V51" s="164"/>
      <c r="W51" s="165" t="str">
        <f>IFERROR(ROUND(SUMIFS(#REF!,#REF!,$A51,#REF!,U$9,#REF!,V$9)+ROUND((X51-SUMIFS(#REF!,#REF!,$A51,#REF!,U$9,#REF!,V$9))*$X$10,0),0),"")</f>
        <v/>
      </c>
      <c r="X51" s="165">
        <f t="shared" si="10"/>
        <v>0</v>
      </c>
      <c r="Y51" s="201"/>
      <c r="Z51" s="227"/>
      <c r="AA51" s="227"/>
      <c r="AB51" s="115" t="str">
        <f t="shared" si="14"/>
        <v/>
      </c>
      <c r="AC51" s="106"/>
      <c r="AD51" s="164"/>
      <c r="AE51" s="164"/>
      <c r="AF51" s="165" t="str">
        <f>IFERROR(IF(AND($AG$10=$X$10,AG51=X51),W51,(ROUND(SUMIFS(#REF!,#REF!,$B51,#REF!,AD$9,#REF!,AE$9)+ROUND((AG51-SUMIFS(#REF!,#REF!,$B51,#REF!,AD$9,#REF!,AE$9))*$AG$10,0),0))),"")</f>
        <v/>
      </c>
      <c r="AG51" s="165">
        <f t="shared" si="11"/>
        <v>0</v>
      </c>
      <c r="AH51" s="201"/>
      <c r="AI51" s="227"/>
      <c r="AJ51" s="227"/>
      <c r="AK51" s="201" t="str">
        <f t="shared" si="15"/>
        <v/>
      </c>
      <c r="AM51" s="203" t="e">
        <f>#REF!</f>
        <v>#REF!</v>
      </c>
      <c r="AN51" s="166" t="e">
        <f>#REF!</f>
        <v>#REF!</v>
      </c>
      <c r="AO51" s="166" t="e">
        <f>#REF!</f>
        <v>#REF!</v>
      </c>
      <c r="AP51" s="166" t="e">
        <f>#REF!</f>
        <v>#REF!</v>
      </c>
      <c r="AQ51" s="166">
        <f t="shared" si="3"/>
        <v>9</v>
      </c>
      <c r="AR51" s="232" t="s">
        <v>706</v>
      </c>
      <c r="AS51" s="116"/>
      <c r="AT51" s="201"/>
      <c r="AU51" s="106"/>
      <c r="AV51" s="233"/>
    </row>
    <row r="52" spans="1:48" s="107" customFormat="1" hidden="1" outlineLevel="2">
      <c r="A52" s="162" t="str">
        <f>IFERROR(IF(Table48[[#This Row],[We Effect Funding SEK]]=0,"",INDEX(#REF!,MATCH(Table48[[#This Row],[Nr.]],#REF!,0),5)),"")</f>
        <v/>
      </c>
      <c r="B52" s="162" t="str">
        <f>'Budget 2023-2024'!B51</f>
        <v>4.2.1.2.10</v>
      </c>
      <c r="C52" s="163" t="str">
        <f>'Budget 2023-2024'!C51</f>
        <v>[write the cost]</v>
      </c>
      <c r="D52" s="164" t="s">
        <v>639</v>
      </c>
      <c r="E52" s="165">
        <f>'Budget 2023-2024'!G51</f>
        <v>0</v>
      </c>
      <c r="F52" s="165">
        <f>'Budget 2023-2024'!H51</f>
        <v>0</v>
      </c>
      <c r="G52" s="115"/>
      <c r="H52" s="141"/>
      <c r="I52" s="115"/>
      <c r="J52" s="115"/>
      <c r="K52" s="115"/>
      <c r="L52" s="165"/>
      <c r="M52" s="165"/>
      <c r="N52" s="165">
        <f t="shared" si="9"/>
        <v>0</v>
      </c>
      <c r="O52" s="165">
        <f t="shared" si="12"/>
        <v>0</v>
      </c>
      <c r="P52" s="201"/>
      <c r="Q52" s="117"/>
      <c r="R52" s="117"/>
      <c r="S52" s="115" t="str">
        <f t="shared" si="13"/>
        <v/>
      </c>
      <c r="T52" s="106"/>
      <c r="U52" s="164"/>
      <c r="V52" s="164"/>
      <c r="W52" s="165" t="str">
        <f>IFERROR(ROUND(SUMIFS(#REF!,#REF!,$A52,#REF!,U$9,#REF!,V$9)+ROUND((X52-SUMIFS(#REF!,#REF!,$A52,#REF!,U$9,#REF!,V$9))*$X$10,0),0),"")</f>
        <v/>
      </c>
      <c r="X52" s="165">
        <f t="shared" si="10"/>
        <v>0</v>
      </c>
      <c r="Y52" s="201"/>
      <c r="Z52" s="227"/>
      <c r="AA52" s="227"/>
      <c r="AB52" s="115" t="str">
        <f t="shared" si="14"/>
        <v/>
      </c>
      <c r="AC52" s="106"/>
      <c r="AD52" s="164"/>
      <c r="AE52" s="164"/>
      <c r="AF52" s="165" t="str">
        <f>IFERROR(IF(AND($AG$10=$X$10,AG52=X52),W52,(ROUND(SUMIFS(#REF!,#REF!,$B52,#REF!,AD$9,#REF!,AE$9)+ROUND((AG52-SUMIFS(#REF!,#REF!,$B52,#REF!,AD$9,#REF!,AE$9))*$AG$10,0),0))),"")</f>
        <v/>
      </c>
      <c r="AG52" s="165">
        <f t="shared" si="11"/>
        <v>0</v>
      </c>
      <c r="AH52" s="201"/>
      <c r="AI52" s="227"/>
      <c r="AJ52" s="227"/>
      <c r="AK52" s="201" t="str">
        <f t="shared" si="15"/>
        <v/>
      </c>
      <c r="AM52" s="203" t="e">
        <f>#REF!</f>
        <v>#REF!</v>
      </c>
      <c r="AN52" s="166" t="e">
        <f>#REF!</f>
        <v>#REF!</v>
      </c>
      <c r="AO52" s="166" t="e">
        <f>#REF!</f>
        <v>#REF!</v>
      </c>
      <c r="AP52" s="166" t="e">
        <f>#REF!</f>
        <v>#REF!</v>
      </c>
      <c r="AQ52" s="166">
        <f t="shared" si="3"/>
        <v>10</v>
      </c>
      <c r="AR52" s="232" t="s">
        <v>706</v>
      </c>
      <c r="AS52" s="116"/>
      <c r="AT52" s="201"/>
      <c r="AU52" s="106"/>
      <c r="AV52" s="233"/>
    </row>
    <row r="53" spans="1:48" s="107" customFormat="1" hidden="1" outlineLevel="2">
      <c r="A53" s="162" t="str">
        <f>IFERROR(IF(Table48[[#This Row],[We Effect Funding SEK]]=0,"",INDEX(#REF!,MATCH(Table48[[#This Row],[Nr.]],#REF!,0),5)),"")</f>
        <v/>
      </c>
      <c r="B53" s="162" t="str">
        <f>'Budget 2023-2024'!B52</f>
        <v>4.2.1.2.11</v>
      </c>
      <c r="C53" s="163" t="str">
        <f>'Budget 2023-2024'!C52</f>
        <v>[write the cost]</v>
      </c>
      <c r="D53" s="164" t="s">
        <v>639</v>
      </c>
      <c r="E53" s="165">
        <f>'Budget 2023-2024'!G52</f>
        <v>0</v>
      </c>
      <c r="F53" s="165">
        <f>'Budget 2023-2024'!H52</f>
        <v>0</v>
      </c>
      <c r="G53" s="115"/>
      <c r="H53" s="141"/>
      <c r="I53" s="115"/>
      <c r="J53" s="115"/>
      <c r="K53" s="115"/>
      <c r="L53" s="165"/>
      <c r="M53" s="165"/>
      <c r="N53" s="165">
        <f t="shared" si="9"/>
        <v>0</v>
      </c>
      <c r="O53" s="165">
        <f t="shared" si="12"/>
        <v>0</v>
      </c>
      <c r="P53" s="201"/>
      <c r="Q53" s="117"/>
      <c r="R53" s="117"/>
      <c r="S53" s="115" t="str">
        <f t="shared" si="13"/>
        <v/>
      </c>
      <c r="T53" s="106"/>
      <c r="U53" s="164"/>
      <c r="V53" s="164"/>
      <c r="W53" s="165" t="str">
        <f>IFERROR(ROUND(SUMIFS(#REF!,#REF!,$A53,#REF!,U$9,#REF!,V$9)+ROUND((X53-SUMIFS(#REF!,#REF!,$A53,#REF!,U$9,#REF!,V$9))*$X$10,0),0),"")</f>
        <v/>
      </c>
      <c r="X53" s="165">
        <f t="shared" si="10"/>
        <v>0</v>
      </c>
      <c r="Y53" s="201"/>
      <c r="Z53" s="227"/>
      <c r="AA53" s="227"/>
      <c r="AB53" s="115" t="str">
        <f t="shared" si="14"/>
        <v/>
      </c>
      <c r="AC53" s="106"/>
      <c r="AD53" s="164"/>
      <c r="AE53" s="164"/>
      <c r="AF53" s="165" t="str">
        <f>IFERROR(IF(AND($AG$10=$X$10,AG53=X53),W53,(ROUND(SUMIFS(#REF!,#REF!,$B53,#REF!,AD$9,#REF!,AE$9)+ROUND((AG53-SUMIFS(#REF!,#REF!,$B53,#REF!,AD$9,#REF!,AE$9))*$AG$10,0),0))),"")</f>
        <v/>
      </c>
      <c r="AG53" s="165">
        <f t="shared" si="11"/>
        <v>0</v>
      </c>
      <c r="AH53" s="201"/>
      <c r="AI53" s="227"/>
      <c r="AJ53" s="227"/>
      <c r="AK53" s="201" t="str">
        <f t="shared" si="15"/>
        <v/>
      </c>
      <c r="AM53" s="203" t="e">
        <f>#REF!</f>
        <v>#REF!</v>
      </c>
      <c r="AN53" s="166" t="e">
        <f>#REF!</f>
        <v>#REF!</v>
      </c>
      <c r="AO53" s="166" t="e">
        <f>#REF!</f>
        <v>#REF!</v>
      </c>
      <c r="AP53" s="166" t="e">
        <f>#REF!</f>
        <v>#REF!</v>
      </c>
      <c r="AQ53" s="166">
        <f t="shared" si="3"/>
        <v>10</v>
      </c>
      <c r="AR53" s="232" t="s">
        <v>706</v>
      </c>
      <c r="AS53" s="116"/>
      <c r="AT53" s="201"/>
      <c r="AU53" s="106"/>
      <c r="AV53" s="233"/>
    </row>
    <row r="54" spans="1:48" s="107" customFormat="1" hidden="1" outlineLevel="2">
      <c r="A54" s="162" t="str">
        <f>IFERROR(IF(Table48[[#This Row],[We Effect Funding SEK]]=0,"",INDEX(#REF!,MATCH(Table48[[#This Row],[Nr.]],#REF!,0),5)),"")</f>
        <v/>
      </c>
      <c r="B54" s="162" t="str">
        <f>'Budget 2023-2024'!B53</f>
        <v>4.2.1.2.12</v>
      </c>
      <c r="C54" s="163" t="str">
        <f>'Budget 2023-2024'!C53</f>
        <v>[write the cost]</v>
      </c>
      <c r="D54" s="164" t="s">
        <v>639</v>
      </c>
      <c r="E54" s="165">
        <f>'Budget 2023-2024'!G53</f>
        <v>0</v>
      </c>
      <c r="F54" s="165">
        <f>'Budget 2023-2024'!H53</f>
        <v>0</v>
      </c>
      <c r="G54" s="115"/>
      <c r="H54" s="141"/>
      <c r="I54" s="115"/>
      <c r="J54" s="115"/>
      <c r="K54" s="115"/>
      <c r="L54" s="165"/>
      <c r="M54" s="165"/>
      <c r="N54" s="165">
        <f t="shared" si="9"/>
        <v>0</v>
      </c>
      <c r="O54" s="165">
        <f t="shared" si="12"/>
        <v>0</v>
      </c>
      <c r="P54" s="201"/>
      <c r="Q54" s="117"/>
      <c r="R54" s="117"/>
      <c r="S54" s="115" t="str">
        <f t="shared" si="13"/>
        <v/>
      </c>
      <c r="T54" s="106"/>
      <c r="U54" s="164"/>
      <c r="V54" s="164"/>
      <c r="W54" s="165" t="str">
        <f>IFERROR(ROUND(SUMIFS(#REF!,#REF!,$A54,#REF!,U$9,#REF!,V$9)+ROUND((X54-SUMIFS(#REF!,#REF!,$A54,#REF!,U$9,#REF!,V$9))*$X$10,0),0),"")</f>
        <v/>
      </c>
      <c r="X54" s="165">
        <f t="shared" si="10"/>
        <v>0</v>
      </c>
      <c r="Y54" s="201"/>
      <c r="Z54" s="227"/>
      <c r="AA54" s="227"/>
      <c r="AB54" s="115" t="str">
        <f t="shared" si="14"/>
        <v/>
      </c>
      <c r="AC54" s="106"/>
      <c r="AD54" s="164"/>
      <c r="AE54" s="164"/>
      <c r="AF54" s="165" t="str">
        <f>IFERROR(IF(AND($AG$10=$X$10,AG54=X54),W54,(ROUND(SUMIFS(#REF!,#REF!,$B54,#REF!,AD$9,#REF!,AE$9)+ROUND((AG54-SUMIFS(#REF!,#REF!,$B54,#REF!,AD$9,#REF!,AE$9))*$AG$10,0),0))),"")</f>
        <v/>
      </c>
      <c r="AG54" s="165">
        <f t="shared" si="11"/>
        <v>0</v>
      </c>
      <c r="AH54" s="201"/>
      <c r="AI54" s="227"/>
      <c r="AJ54" s="227"/>
      <c r="AK54" s="201" t="str">
        <f t="shared" si="15"/>
        <v/>
      </c>
      <c r="AM54" s="203" t="e">
        <f>#REF!</f>
        <v>#REF!</v>
      </c>
      <c r="AN54" s="166" t="e">
        <f>#REF!</f>
        <v>#REF!</v>
      </c>
      <c r="AO54" s="166" t="e">
        <f>#REF!</f>
        <v>#REF!</v>
      </c>
      <c r="AP54" s="166" t="e">
        <f>#REF!</f>
        <v>#REF!</v>
      </c>
      <c r="AQ54" s="166">
        <f t="shared" si="3"/>
        <v>10</v>
      </c>
      <c r="AR54" s="232" t="s">
        <v>706</v>
      </c>
      <c r="AS54" s="116"/>
      <c r="AT54" s="201"/>
      <c r="AU54" s="106"/>
      <c r="AV54" s="233"/>
    </row>
    <row r="55" spans="1:48" s="107" customFormat="1" hidden="1" outlineLevel="2">
      <c r="A55" s="162" t="str">
        <f>IFERROR(IF(Table48[[#This Row],[We Effect Funding SEK]]=0,"",INDEX(#REF!,MATCH(Table48[[#This Row],[Nr.]],#REF!,0),5)),"")</f>
        <v/>
      </c>
      <c r="B55" s="162" t="str">
        <f>'Budget 2023-2024'!B54</f>
        <v>4.2.1.2.13</v>
      </c>
      <c r="C55" s="163" t="str">
        <f>'Budget 2023-2024'!C54</f>
        <v>[write the cost]</v>
      </c>
      <c r="D55" s="164" t="s">
        <v>639</v>
      </c>
      <c r="E55" s="165">
        <f>'Budget 2023-2024'!G54</f>
        <v>0</v>
      </c>
      <c r="F55" s="165">
        <f>'Budget 2023-2024'!H54</f>
        <v>0</v>
      </c>
      <c r="G55" s="115"/>
      <c r="H55" s="141"/>
      <c r="I55" s="115"/>
      <c r="J55" s="115"/>
      <c r="K55" s="115"/>
      <c r="L55" s="165"/>
      <c r="M55" s="165"/>
      <c r="N55" s="165">
        <f t="shared" si="9"/>
        <v>0</v>
      </c>
      <c r="O55" s="165">
        <f t="shared" si="12"/>
        <v>0</v>
      </c>
      <c r="P55" s="201"/>
      <c r="Q55" s="117"/>
      <c r="R55" s="117"/>
      <c r="S55" s="115" t="str">
        <f t="shared" si="13"/>
        <v/>
      </c>
      <c r="T55" s="106"/>
      <c r="U55" s="164"/>
      <c r="V55" s="164"/>
      <c r="W55" s="165" t="str">
        <f>IFERROR(ROUND(SUMIFS(#REF!,#REF!,$A55,#REF!,U$9,#REF!,V$9)+ROUND((X55-SUMIFS(#REF!,#REF!,$A55,#REF!,U$9,#REF!,V$9))*$X$10,0),0),"")</f>
        <v/>
      </c>
      <c r="X55" s="165">
        <f t="shared" si="10"/>
        <v>0</v>
      </c>
      <c r="Y55" s="201"/>
      <c r="Z55" s="227"/>
      <c r="AA55" s="227"/>
      <c r="AB55" s="115" t="str">
        <f t="shared" si="14"/>
        <v/>
      </c>
      <c r="AC55" s="106"/>
      <c r="AD55" s="164"/>
      <c r="AE55" s="164"/>
      <c r="AF55" s="165" t="str">
        <f>IFERROR(IF(AND($AG$10=$X$10,AG55=X55),W55,(ROUND(SUMIFS(#REF!,#REF!,$B55,#REF!,AD$9,#REF!,AE$9)+ROUND((AG55-SUMIFS(#REF!,#REF!,$B55,#REF!,AD$9,#REF!,AE$9))*$AG$10,0),0))),"")</f>
        <v/>
      </c>
      <c r="AG55" s="165">
        <f t="shared" si="11"/>
        <v>0</v>
      </c>
      <c r="AH55" s="201"/>
      <c r="AI55" s="227"/>
      <c r="AJ55" s="227"/>
      <c r="AK55" s="201" t="str">
        <f t="shared" si="15"/>
        <v/>
      </c>
      <c r="AM55" s="203" t="e">
        <f>#REF!</f>
        <v>#REF!</v>
      </c>
      <c r="AN55" s="166" t="e">
        <f>#REF!</f>
        <v>#REF!</v>
      </c>
      <c r="AO55" s="166" t="e">
        <f>#REF!</f>
        <v>#REF!</v>
      </c>
      <c r="AP55" s="166" t="e">
        <f>#REF!</f>
        <v>#REF!</v>
      </c>
      <c r="AQ55" s="166">
        <f t="shared" si="3"/>
        <v>10</v>
      </c>
      <c r="AR55" s="232" t="s">
        <v>706</v>
      </c>
      <c r="AS55" s="116"/>
      <c r="AT55" s="201"/>
      <c r="AU55" s="106"/>
      <c r="AV55" s="233"/>
    </row>
    <row r="56" spans="1:48" s="107" customFormat="1" hidden="1" outlineLevel="2">
      <c r="A56" s="162" t="str">
        <f>IFERROR(IF(Table48[[#This Row],[We Effect Funding SEK]]=0,"",INDEX(#REF!,MATCH(Table48[[#This Row],[Nr.]],#REF!,0),5)),"")</f>
        <v/>
      </c>
      <c r="B56" s="162" t="str">
        <f>'Budget 2023-2024'!B55</f>
        <v>4.2.1.2.14</v>
      </c>
      <c r="C56" s="163" t="str">
        <f>'Budget 2023-2024'!C55</f>
        <v>[write the cost]</v>
      </c>
      <c r="D56" s="164" t="s">
        <v>639</v>
      </c>
      <c r="E56" s="165">
        <f>'Budget 2023-2024'!G55</f>
        <v>0</v>
      </c>
      <c r="F56" s="165">
        <f>'Budget 2023-2024'!H55</f>
        <v>0</v>
      </c>
      <c r="G56" s="115"/>
      <c r="H56" s="141"/>
      <c r="I56" s="115"/>
      <c r="J56" s="115"/>
      <c r="K56" s="115"/>
      <c r="L56" s="165"/>
      <c r="M56" s="165"/>
      <c r="N56" s="165">
        <f t="shared" si="9"/>
        <v>0</v>
      </c>
      <c r="O56" s="165">
        <f t="shared" si="12"/>
        <v>0</v>
      </c>
      <c r="P56" s="201"/>
      <c r="Q56" s="117"/>
      <c r="R56" s="117"/>
      <c r="S56" s="115" t="str">
        <f t="shared" si="13"/>
        <v/>
      </c>
      <c r="T56" s="106"/>
      <c r="U56" s="164"/>
      <c r="V56" s="164"/>
      <c r="W56" s="165" t="str">
        <f>IFERROR(ROUND(SUMIFS(#REF!,#REF!,$A56,#REF!,U$9,#REF!,V$9)+ROUND((X56-SUMIFS(#REF!,#REF!,$A56,#REF!,U$9,#REF!,V$9))*$X$10,0),0),"")</f>
        <v/>
      </c>
      <c r="X56" s="165">
        <f t="shared" si="10"/>
        <v>0</v>
      </c>
      <c r="Y56" s="201"/>
      <c r="Z56" s="227"/>
      <c r="AA56" s="227"/>
      <c r="AB56" s="115" t="str">
        <f t="shared" si="14"/>
        <v/>
      </c>
      <c r="AC56" s="106"/>
      <c r="AD56" s="164"/>
      <c r="AE56" s="164"/>
      <c r="AF56" s="165" t="str">
        <f>IFERROR(IF(AND($AG$10=$X$10,AG56=X56),W56,(ROUND(SUMIFS(#REF!,#REF!,$B56,#REF!,AD$9,#REF!,AE$9)+ROUND((AG56-SUMIFS(#REF!,#REF!,$B56,#REF!,AD$9,#REF!,AE$9))*$AG$10,0),0))),"")</f>
        <v/>
      </c>
      <c r="AG56" s="165">
        <f t="shared" si="11"/>
        <v>0</v>
      </c>
      <c r="AH56" s="201"/>
      <c r="AI56" s="227"/>
      <c r="AJ56" s="227"/>
      <c r="AK56" s="201" t="str">
        <f t="shared" si="15"/>
        <v/>
      </c>
      <c r="AM56" s="203" t="e">
        <f>#REF!</f>
        <v>#REF!</v>
      </c>
      <c r="AN56" s="166" t="e">
        <f>#REF!</f>
        <v>#REF!</v>
      </c>
      <c r="AO56" s="166" t="e">
        <f>#REF!</f>
        <v>#REF!</v>
      </c>
      <c r="AP56" s="166" t="e">
        <f>#REF!</f>
        <v>#REF!</v>
      </c>
      <c r="AQ56" s="166">
        <f t="shared" si="3"/>
        <v>10</v>
      </c>
      <c r="AR56" s="232" t="s">
        <v>706</v>
      </c>
      <c r="AS56" s="116"/>
      <c r="AT56" s="201"/>
      <c r="AU56" s="106"/>
      <c r="AV56" s="233"/>
    </row>
    <row r="57" spans="1:48" s="107" customFormat="1" hidden="1" outlineLevel="2">
      <c r="A57" s="162" t="str">
        <f>IFERROR(IF(Table48[[#This Row],[We Effect Funding SEK]]=0,"",INDEX(#REF!,MATCH(Table48[[#This Row],[Nr.]],#REF!,0),5)),"")</f>
        <v/>
      </c>
      <c r="B57" s="162" t="str">
        <f>'Budget 2023-2024'!B56</f>
        <v>4.2.1.2.15</v>
      </c>
      <c r="C57" s="163" t="str">
        <f>'Budget 2023-2024'!C56</f>
        <v>[write the cost]</v>
      </c>
      <c r="D57" s="164" t="s">
        <v>639</v>
      </c>
      <c r="E57" s="165">
        <f>'Budget 2023-2024'!G56</f>
        <v>0</v>
      </c>
      <c r="F57" s="165">
        <f>'Budget 2023-2024'!H56</f>
        <v>0</v>
      </c>
      <c r="G57" s="115"/>
      <c r="H57" s="141"/>
      <c r="I57" s="115"/>
      <c r="J57" s="115"/>
      <c r="K57" s="115"/>
      <c r="L57" s="165"/>
      <c r="M57" s="165"/>
      <c r="N57" s="165">
        <f t="shared" si="9"/>
        <v>0</v>
      </c>
      <c r="O57" s="165">
        <f t="shared" si="12"/>
        <v>0</v>
      </c>
      <c r="P57" s="201"/>
      <c r="Q57" s="117"/>
      <c r="R57" s="117"/>
      <c r="S57" s="115" t="str">
        <f t="shared" si="13"/>
        <v/>
      </c>
      <c r="T57" s="106"/>
      <c r="U57" s="164"/>
      <c r="V57" s="164"/>
      <c r="W57" s="165" t="str">
        <f>IFERROR(ROUND(SUMIFS(#REF!,#REF!,$A57,#REF!,U$9,#REF!,V$9)+ROUND((X57-SUMIFS(#REF!,#REF!,$A57,#REF!,U$9,#REF!,V$9))*$X$10,0),0),"")</f>
        <v/>
      </c>
      <c r="X57" s="165">
        <f t="shared" si="10"/>
        <v>0</v>
      </c>
      <c r="Y57" s="201"/>
      <c r="Z57" s="227"/>
      <c r="AA57" s="227"/>
      <c r="AB57" s="115" t="str">
        <f t="shared" si="14"/>
        <v/>
      </c>
      <c r="AC57" s="106"/>
      <c r="AD57" s="164"/>
      <c r="AE57" s="164"/>
      <c r="AF57" s="165" t="str">
        <f>IFERROR(IF(AND($AG$10=$X$10,AG57=X57),W57,(ROUND(SUMIFS(#REF!,#REF!,$B57,#REF!,AD$9,#REF!,AE$9)+ROUND((AG57-SUMIFS(#REF!,#REF!,$B57,#REF!,AD$9,#REF!,AE$9))*$AG$10,0),0))),"")</f>
        <v/>
      </c>
      <c r="AG57" s="165">
        <f t="shared" si="11"/>
        <v>0</v>
      </c>
      <c r="AH57" s="201"/>
      <c r="AI57" s="227"/>
      <c r="AJ57" s="227"/>
      <c r="AK57" s="201" t="str">
        <f t="shared" si="15"/>
        <v/>
      </c>
      <c r="AM57" s="203" t="e">
        <f>#REF!</f>
        <v>#REF!</v>
      </c>
      <c r="AN57" s="166" t="e">
        <f>#REF!</f>
        <v>#REF!</v>
      </c>
      <c r="AO57" s="166" t="e">
        <f>#REF!</f>
        <v>#REF!</v>
      </c>
      <c r="AP57" s="166" t="e">
        <f>#REF!</f>
        <v>#REF!</v>
      </c>
      <c r="AQ57" s="166">
        <f t="shared" si="3"/>
        <v>10</v>
      </c>
      <c r="AR57" s="232" t="s">
        <v>706</v>
      </c>
      <c r="AS57" s="116"/>
      <c r="AT57" s="201"/>
      <c r="AU57" s="106"/>
      <c r="AV57" s="233"/>
    </row>
    <row r="58" spans="1:48" s="107" customFormat="1" ht="25.5" outlineLevel="1">
      <c r="A58" s="181" t="str">
        <f>IFERROR(IF(Table48[[#This Row],[We Effect Funding SEK]]=0,"",INDEX(#REF!,MATCH(Table48[[#This Row],[Nr.]],#REF!,0),5)),"")</f>
        <v/>
      </c>
      <c r="B58" s="182" t="str">
        <f>'Budget 2023-2024'!B57</f>
        <v>4.2.1.3</v>
      </c>
      <c r="C58" s="183" t="str">
        <f>'Budget 2023-2024'!C57</f>
        <v>Intervention Area 1-3 Increase access to market for pepper producers through planned contract based production</v>
      </c>
      <c r="D58" s="184"/>
      <c r="E58" s="184">
        <f>SUM(E59:E73)</f>
        <v>0</v>
      </c>
      <c r="F58" s="184">
        <f>SUM(F59:F73)</f>
        <v>0</v>
      </c>
      <c r="G58" s="115"/>
      <c r="H58" s="141"/>
      <c r="I58" s="115"/>
      <c r="J58" s="115"/>
      <c r="K58" s="115"/>
      <c r="L58" s="184">
        <f>SUM(L59:L73)</f>
        <v>0</v>
      </c>
      <c r="M58" s="184">
        <f>SUM(M59:M73)</f>
        <v>0</v>
      </c>
      <c r="N58" s="184">
        <f>SUM(N59:N73)</f>
        <v>0</v>
      </c>
      <c r="O58" s="184">
        <f>SUM(O59:O73)</f>
        <v>0</v>
      </c>
      <c r="P58" s="201"/>
      <c r="Q58" s="117"/>
      <c r="R58" s="117"/>
      <c r="S58" s="115" t="str">
        <f t="shared" si="13"/>
        <v/>
      </c>
      <c r="T58" s="106"/>
      <c r="U58" s="184">
        <f>SUM(U59:U73)</f>
        <v>0</v>
      </c>
      <c r="V58" s="184">
        <f>SUM(V59:V73)</f>
        <v>0</v>
      </c>
      <c r="W58" s="184">
        <f>SUM(W59:W73)</f>
        <v>0</v>
      </c>
      <c r="X58" s="184">
        <f>SUM(X59:X73)</f>
        <v>0</v>
      </c>
      <c r="Y58" s="201"/>
      <c r="Z58" s="118"/>
      <c r="AA58" s="118"/>
      <c r="AB58" s="115" t="str">
        <f t="shared" si="14"/>
        <v/>
      </c>
      <c r="AC58" s="106"/>
      <c r="AD58" s="184">
        <f>SUM(AD59:AD73)</f>
        <v>0</v>
      </c>
      <c r="AE58" s="184">
        <f>SUM(AE59:AE73)</f>
        <v>0</v>
      </c>
      <c r="AF58" s="184">
        <f>SUM(AF59:AF73)</f>
        <v>0</v>
      </c>
      <c r="AG58" s="184">
        <f>SUM(AG59:AG73)</f>
        <v>0</v>
      </c>
      <c r="AH58" s="201"/>
      <c r="AI58" s="118"/>
      <c r="AJ58" s="118"/>
      <c r="AK58" s="201" t="str">
        <f t="shared" si="15"/>
        <v/>
      </c>
      <c r="AM58" s="203" t="e">
        <f>#REF!</f>
        <v>#REF!</v>
      </c>
      <c r="AN58" s="166" t="e">
        <f>#REF!</f>
        <v>#REF!</v>
      </c>
      <c r="AO58" s="166" t="e">
        <f>#REF!</f>
        <v>#REF!</v>
      </c>
      <c r="AP58" s="166" t="e">
        <f>#REF!</f>
        <v>#REF!</v>
      </c>
      <c r="AQ58" s="166">
        <f t="shared" si="3"/>
        <v>7</v>
      </c>
      <c r="AR58" s="232" t="s">
        <v>705</v>
      </c>
      <c r="AS58" s="116"/>
      <c r="AT58" s="201"/>
      <c r="AU58" s="106"/>
      <c r="AV58" s="233"/>
    </row>
    <row r="59" spans="1:48" s="107" customFormat="1" ht="25.5" outlineLevel="2">
      <c r="A59" s="162" t="str">
        <f>IFERROR(IF(Table48[[#This Row],[We Effect Funding SEK]]=0,"",INDEX(#REF!,MATCH(Table48[[#This Row],[Nr.]],#REF!,0),5)),"")</f>
        <v/>
      </c>
      <c r="B59" s="162" t="str">
        <f>'Budget 2023-2024'!B58</f>
        <v>4.2.1.3.1</v>
      </c>
      <c r="C59" s="163" t="str">
        <f>'Budget 2023-2024'!C58</f>
        <v>Procurement of the certified pepper seedlings for the beneficiaries</v>
      </c>
      <c r="D59" s="164" t="s">
        <v>639</v>
      </c>
      <c r="E59" s="165">
        <f>'Budget 2023-2024'!G58</f>
        <v>0</v>
      </c>
      <c r="F59" s="165">
        <f>'Budget 2023-2024'!H58</f>
        <v>0</v>
      </c>
      <c r="G59" s="115"/>
      <c r="H59" s="141"/>
      <c r="I59" s="115"/>
      <c r="J59" s="115"/>
      <c r="K59" s="115"/>
      <c r="L59" s="165"/>
      <c r="M59" s="165"/>
      <c r="N59" s="165">
        <f t="shared" ref="N59:N73" si="16">IFERROR(ROUND(O59*$O$10,0),0)</f>
        <v>0</v>
      </c>
      <c r="O59" s="165">
        <f>IFERROR(IF(L59+M59=0,F59,ROUND(F59+ROUND(L59/$O$10,2)-ROUND(M59/$O$10,2),0)),0)</f>
        <v>0</v>
      </c>
      <c r="P59" s="201"/>
      <c r="Q59" s="117"/>
      <c r="R59" s="117"/>
      <c r="S59" s="115" t="str">
        <f t="shared" si="13"/>
        <v/>
      </c>
      <c r="T59" s="106"/>
      <c r="U59" s="164"/>
      <c r="V59" s="164"/>
      <c r="W59" s="165" t="str">
        <f>IFERROR(ROUND(SUMIFS(#REF!,#REF!,$A59,#REF!,U$9,#REF!,V$9)+ROUND((X59-SUMIFS(#REF!,#REF!,$A59,#REF!,U$9,#REF!,V$9))*$X$10,0),0),"")</f>
        <v/>
      </c>
      <c r="X59" s="165">
        <f t="shared" ref="X59:X73" si="17">IFERROR(IF(U59+V59=0,O59,ROUND(O59+ROUND(U59/$X$10,2)-ROUND(V59/$X$10,2),0)),0)</f>
        <v>0</v>
      </c>
      <c r="Y59" s="201"/>
      <c r="Z59" s="227"/>
      <c r="AA59" s="227"/>
      <c r="AB59" s="115" t="str">
        <f t="shared" si="14"/>
        <v/>
      </c>
      <c r="AC59" s="106"/>
      <c r="AD59" s="164"/>
      <c r="AE59" s="164"/>
      <c r="AF59" s="165" t="str">
        <f>IFERROR(IF(AND($AG$10=$X$10,AG59=X59),W59,(ROUND(SUMIFS(#REF!,#REF!,$B59,#REF!,AD$9,#REF!,AE$9)+ROUND((AG59-SUMIFS(#REF!,#REF!,$B59,#REF!,AD$9,#REF!,AE$9))*$AG$10,0),0))),"")</f>
        <v/>
      </c>
      <c r="AG59" s="165">
        <f>IFERROR(IF(AD59+AE59=0,X59,ROUND(X59+ROUND(AD59/$AG$10,2)-ROUND(AE59/$AG$10,2),0)),0)</f>
        <v>0</v>
      </c>
      <c r="AH59" s="201"/>
      <c r="AI59" s="227"/>
      <c r="AJ59" s="227"/>
      <c r="AK59" s="201" t="str">
        <f t="shared" si="15"/>
        <v/>
      </c>
      <c r="AM59" s="203" t="e">
        <f>#REF!</f>
        <v>#REF!</v>
      </c>
      <c r="AN59" s="166" t="e">
        <f>#REF!</f>
        <v>#REF!</v>
      </c>
      <c r="AO59" s="166" t="e">
        <f>#REF!</f>
        <v>#REF!</v>
      </c>
      <c r="AP59" s="166" t="e">
        <f>#REF!</f>
        <v>#REF!</v>
      </c>
      <c r="AQ59" s="166">
        <f t="shared" si="3"/>
        <v>9</v>
      </c>
      <c r="AR59" s="232" t="s">
        <v>706</v>
      </c>
      <c r="AS59" s="116"/>
      <c r="AT59" s="201"/>
      <c r="AU59" s="106"/>
      <c r="AV59" s="233"/>
    </row>
    <row r="60" spans="1:48" s="107" customFormat="1" ht="25.5" outlineLevel="2">
      <c r="A60" s="162" t="str">
        <f>IFERROR(IF(Table48[[#This Row],[We Effect Funding SEK]]=0,"",INDEX(#REF!,MATCH(Table48[[#This Row],[Nr.]],#REF!,0),5)),"")</f>
        <v/>
      </c>
      <c r="B60" s="162" t="str">
        <f>'Budget 2023-2024'!B59</f>
        <v>4.2.1.3.2</v>
      </c>
      <c r="C60" s="163" t="str">
        <f>'Budget 2023-2024'!C59</f>
        <v>Engagement of Expert for preparation of ToR for pepper seedlings</v>
      </c>
      <c r="D60" s="164" t="s">
        <v>639</v>
      </c>
      <c r="E60" s="165">
        <f>'Budget 2023-2024'!G59</f>
        <v>0</v>
      </c>
      <c r="F60" s="165">
        <f>'Budget 2023-2024'!H59</f>
        <v>0</v>
      </c>
      <c r="G60" s="115"/>
      <c r="H60" s="141"/>
      <c r="I60" s="115"/>
      <c r="J60" s="115"/>
      <c r="K60" s="115"/>
      <c r="L60" s="165"/>
      <c r="M60" s="165"/>
      <c r="N60" s="165">
        <f t="shared" si="16"/>
        <v>0</v>
      </c>
      <c r="O60" s="165">
        <f>IFERROR(IF(L60+M60=0,F60,ROUND(F60+ROUND(L60/$O$10,2)-ROUND(M60/$O$10,2),0)),0)</f>
        <v>0</v>
      </c>
      <c r="P60" s="201"/>
      <c r="Q60" s="117"/>
      <c r="R60" s="117"/>
      <c r="S60" s="115"/>
      <c r="T60" s="106"/>
      <c r="U60" s="164"/>
      <c r="V60" s="164"/>
      <c r="W60" s="165" t="str">
        <f>IFERROR(ROUND(SUMIFS(#REF!,#REF!,$A60,#REF!,U$9,#REF!,V$9)+ROUND((X60-SUMIFS(#REF!,#REF!,$A60,#REF!,U$9,#REF!,V$9))*$X$10,0),0),"")</f>
        <v/>
      </c>
      <c r="X60" s="165">
        <f t="shared" si="17"/>
        <v>0</v>
      </c>
      <c r="Y60" s="201"/>
      <c r="Z60" s="227"/>
      <c r="AA60" s="227"/>
      <c r="AB60" s="115"/>
      <c r="AC60" s="106"/>
      <c r="AD60" s="164"/>
      <c r="AE60" s="164"/>
      <c r="AF60" s="165" t="str">
        <f>IFERROR(IF(AND($AG$10=$X$10,AG60=X60),W60,(ROUND(SUMIFS(#REF!,#REF!,$B60,#REF!,AD$9,#REF!,AE$9)+ROUND((AG60-SUMIFS(#REF!,#REF!,$B60,#REF!,AD$9,#REF!,AE$9))*$AG$10,0),0))),"")</f>
        <v/>
      </c>
      <c r="AG60" s="165">
        <f t="shared" ref="AG60:AG73" si="18">IFERROR(IF(AD60+AE60=0,X60,ROUND(X60+ROUND(AD60/$AG$10,2)-ROUND(AE60/$AG$10,2),0)),0)</f>
        <v>0</v>
      </c>
      <c r="AH60" s="201"/>
      <c r="AI60" s="227"/>
      <c r="AJ60" s="227"/>
      <c r="AK60" s="201"/>
      <c r="AM60" s="203" t="e">
        <f>#REF!</f>
        <v>#REF!</v>
      </c>
      <c r="AN60" s="166" t="e">
        <f>#REF!</f>
        <v>#REF!</v>
      </c>
      <c r="AO60" s="166" t="e">
        <f>#REF!</f>
        <v>#REF!</v>
      </c>
      <c r="AP60" s="166" t="e">
        <f>#REF!</f>
        <v>#REF!</v>
      </c>
      <c r="AQ60" s="166">
        <f t="shared" si="3"/>
        <v>9</v>
      </c>
      <c r="AR60" s="232" t="s">
        <v>706</v>
      </c>
      <c r="AS60" s="116"/>
      <c r="AT60" s="201"/>
      <c r="AU60" s="106"/>
      <c r="AV60" s="233"/>
    </row>
    <row r="61" spans="1:48" s="107" customFormat="1" outlineLevel="2">
      <c r="A61" s="162" t="str">
        <f>IFERROR(IF(Table48[[#This Row],[We Effect Funding SEK]]=0,"",INDEX(#REF!,MATCH(Table48[[#This Row],[Nr.]],#REF!,0),5)),"")</f>
        <v/>
      </c>
      <c r="B61" s="162" t="str">
        <f>'Budget 2023-2024'!B60</f>
        <v>4.2.1.3.3</v>
      </c>
      <c r="C61" s="163" t="str">
        <f>'Budget 2023-2024'!C60</f>
        <v>Engagement of Expert(s) for agrotechnical measures plan</v>
      </c>
      <c r="D61" s="164" t="s">
        <v>639</v>
      </c>
      <c r="E61" s="165">
        <f>'Budget 2023-2024'!G60</f>
        <v>0</v>
      </c>
      <c r="F61" s="165">
        <f>'Budget 2023-2024'!H60</f>
        <v>0</v>
      </c>
      <c r="G61" s="115"/>
      <c r="H61" s="141"/>
      <c r="I61" s="115"/>
      <c r="J61" s="115"/>
      <c r="K61" s="115"/>
      <c r="L61" s="165"/>
      <c r="M61" s="165"/>
      <c r="N61" s="165">
        <f t="shared" si="16"/>
        <v>0</v>
      </c>
      <c r="O61" s="165">
        <f>IFERROR(IF(L61+M61=0,F61,ROUND(F61+ROUND(L61/$O$10,2)-ROUND(M61/$O$10,2),0)),0)</f>
        <v>0</v>
      </c>
      <c r="P61" s="201"/>
      <c r="Q61" s="117"/>
      <c r="R61" s="117"/>
      <c r="S61" s="115"/>
      <c r="T61" s="106"/>
      <c r="U61" s="164"/>
      <c r="V61" s="164"/>
      <c r="W61" s="165" t="str">
        <f>IFERROR(ROUND(SUMIFS(#REF!,#REF!,$A61,#REF!,U$9,#REF!,V$9)+ROUND((X61-SUMIFS(#REF!,#REF!,$A61,#REF!,U$9,#REF!,V$9))*$X$10,0),0),"")</f>
        <v/>
      </c>
      <c r="X61" s="165">
        <f t="shared" si="17"/>
        <v>0</v>
      </c>
      <c r="Y61" s="201"/>
      <c r="Z61" s="227"/>
      <c r="AA61" s="227"/>
      <c r="AB61" s="115"/>
      <c r="AC61" s="106"/>
      <c r="AD61" s="164"/>
      <c r="AE61" s="164"/>
      <c r="AF61" s="165" t="str">
        <f>IFERROR(IF(AND($AG$10=$X$10,AG61=X61),W61,(ROUND(SUMIFS(#REF!,#REF!,$B61,#REF!,AD$9,#REF!,AE$9)+ROUND((AG61-SUMIFS(#REF!,#REF!,$B61,#REF!,AD$9,#REF!,AE$9))*$AG$10,0),0))),"")</f>
        <v/>
      </c>
      <c r="AG61" s="165">
        <f t="shared" si="18"/>
        <v>0</v>
      </c>
      <c r="AH61" s="201"/>
      <c r="AI61" s="227"/>
      <c r="AJ61" s="227"/>
      <c r="AK61" s="201"/>
      <c r="AM61" s="203" t="e">
        <f>#REF!</f>
        <v>#REF!</v>
      </c>
      <c r="AN61" s="166" t="e">
        <f>#REF!</f>
        <v>#REF!</v>
      </c>
      <c r="AO61" s="166" t="e">
        <f>#REF!</f>
        <v>#REF!</v>
      </c>
      <c r="AP61" s="166" t="e">
        <f>#REF!</f>
        <v>#REF!</v>
      </c>
      <c r="AQ61" s="166">
        <f t="shared" si="3"/>
        <v>9</v>
      </c>
      <c r="AR61" s="232" t="s">
        <v>706</v>
      </c>
      <c r="AS61" s="116"/>
      <c r="AT61" s="201"/>
      <c r="AU61" s="106"/>
      <c r="AV61" s="233"/>
    </row>
    <row r="62" spans="1:48" s="107" customFormat="1" outlineLevel="2">
      <c r="A62" s="162" t="str">
        <f>IFERROR(IF(Table48[[#This Row],[We Effect Funding SEK]]=0,"",INDEX(#REF!,MATCH(Table48[[#This Row],[Nr.]],#REF!,0),5)),"")</f>
        <v/>
      </c>
      <c r="B62" s="162" t="str">
        <f>'Budget 2023-2024'!B61</f>
        <v>4.2.1.3.4</v>
      </c>
      <c r="C62" s="163" t="str">
        <f>'Budget 2023-2024'!C61</f>
        <v>Contract farming model establishment</v>
      </c>
      <c r="D62" s="164" t="s">
        <v>639</v>
      </c>
      <c r="E62" s="165">
        <f>'Budget 2023-2024'!G61</f>
        <v>0</v>
      </c>
      <c r="F62" s="165">
        <f>'Budget 2023-2024'!H61</f>
        <v>0</v>
      </c>
      <c r="G62" s="115"/>
      <c r="H62" s="141"/>
      <c r="I62" s="115"/>
      <c r="J62" s="115"/>
      <c r="K62" s="115"/>
      <c r="L62" s="165"/>
      <c r="M62" s="165"/>
      <c r="N62" s="165">
        <f t="shared" si="16"/>
        <v>0</v>
      </c>
      <c r="O62" s="165">
        <f>IFERROR(IF(L62+M62=0,F62,ROUND(F62+ROUND(L62/$O$10,2)-ROUND(M62/$O$10,2),0)),0)</f>
        <v>0</v>
      </c>
      <c r="P62" s="201"/>
      <c r="Q62" s="117"/>
      <c r="R62" s="117"/>
      <c r="S62" s="115"/>
      <c r="T62" s="106"/>
      <c r="U62" s="164"/>
      <c r="V62" s="164"/>
      <c r="W62" s="165" t="str">
        <f>IFERROR(ROUND(SUMIFS(#REF!,#REF!,$A62,#REF!,U$9,#REF!,V$9)+ROUND((X62-SUMIFS(#REF!,#REF!,$A62,#REF!,U$9,#REF!,V$9))*$X$10,0),0),"")</f>
        <v/>
      </c>
      <c r="X62" s="165">
        <f t="shared" si="17"/>
        <v>0</v>
      </c>
      <c r="Y62" s="201"/>
      <c r="Z62" s="227"/>
      <c r="AA62" s="227"/>
      <c r="AB62" s="115"/>
      <c r="AC62" s="106"/>
      <c r="AD62" s="164"/>
      <c r="AE62" s="164"/>
      <c r="AF62" s="165" t="str">
        <f>IFERROR(IF(AND($AG$10=$X$10,AG62=X62),W62,(ROUND(SUMIFS(#REF!,#REF!,$B62,#REF!,AD$9,#REF!,AE$9)+ROUND((AG62-SUMIFS(#REF!,#REF!,$B62,#REF!,AD$9,#REF!,AE$9))*$AG$10,0),0))),"")</f>
        <v/>
      </c>
      <c r="AG62" s="165">
        <f t="shared" si="18"/>
        <v>0</v>
      </c>
      <c r="AH62" s="201"/>
      <c r="AI62" s="227"/>
      <c r="AJ62" s="227"/>
      <c r="AK62" s="201"/>
      <c r="AM62" s="203" t="e">
        <f>#REF!</f>
        <v>#REF!</v>
      </c>
      <c r="AN62" s="166" t="e">
        <f>#REF!</f>
        <v>#REF!</v>
      </c>
      <c r="AO62" s="166" t="e">
        <f>#REF!</f>
        <v>#REF!</v>
      </c>
      <c r="AP62" s="166" t="e">
        <f>#REF!</f>
        <v>#REF!</v>
      </c>
      <c r="AQ62" s="166">
        <f t="shared" si="3"/>
        <v>9</v>
      </c>
      <c r="AR62" s="232" t="s">
        <v>706</v>
      </c>
      <c r="AS62" s="116"/>
      <c r="AT62" s="201"/>
      <c r="AU62" s="106"/>
      <c r="AV62" s="233"/>
    </row>
    <row r="63" spans="1:48" s="107" customFormat="1" outlineLevel="2">
      <c r="A63" s="162" t="str">
        <f>IFERROR(IF(Table48[[#This Row],[We Effect Funding SEK]]=0,"",INDEX(#REF!,MATCH(Table48[[#This Row],[Nr.]],#REF!,0),5)),"")</f>
        <v/>
      </c>
      <c r="B63" s="162" t="str">
        <f>'Budget 2023-2024'!B62</f>
        <v>4.2.1.3.5</v>
      </c>
      <c r="C63" s="163" t="str">
        <f>'Budget 2023-2024'!C62</f>
        <v>Buy-out of the pepper according to quality</v>
      </c>
      <c r="D63" s="164" t="s">
        <v>639</v>
      </c>
      <c r="E63" s="165">
        <f>'Budget 2023-2024'!G62</f>
        <v>0</v>
      </c>
      <c r="F63" s="165">
        <f>'Budget 2023-2024'!H62</f>
        <v>0</v>
      </c>
      <c r="G63" s="115"/>
      <c r="H63" s="141"/>
      <c r="I63" s="115"/>
      <c r="J63" s="115"/>
      <c r="K63" s="115"/>
      <c r="L63" s="165"/>
      <c r="M63" s="165"/>
      <c r="N63" s="165">
        <f t="shared" si="16"/>
        <v>0</v>
      </c>
      <c r="O63" s="165">
        <f t="shared" ref="O63:O73" si="19">IFERROR(IF(L63+M63=0,F63,ROUND(F63+ROUND(L63/$O$10,2)-ROUND(M63/$O$10,2),0)),0)</f>
        <v>0</v>
      </c>
      <c r="P63" s="201"/>
      <c r="Q63" s="117"/>
      <c r="R63" s="117"/>
      <c r="S63" s="115" t="str">
        <f t="shared" ref="S63:S75" si="20">IF(OR($AR63="Total Project Costs",$AR63="Heading",$AR63="Subheading",$AR63="Component",$AR63="Output",$AR63="Activity",$AR63="Budget Line"),IF(AND(E63=0,O63=0),"",IF(AND(E63=0,O63&gt;0),100,IF(AND(E63&gt;0,O63=0),100,IF(E63=O63,"",ABS(ROUND((O63-E63)/E63,4)*100))))),"")</f>
        <v/>
      </c>
      <c r="T63" s="106"/>
      <c r="U63" s="164"/>
      <c r="V63" s="164"/>
      <c r="W63" s="165" t="str">
        <f>IFERROR(ROUND(SUMIFS(#REF!,#REF!,$A63,#REF!,U$9,#REF!,V$9)+ROUND((X63-SUMIFS(#REF!,#REF!,$A63,#REF!,U$9,#REF!,V$9))*$X$10,0),0),"")</f>
        <v/>
      </c>
      <c r="X63" s="165">
        <f t="shared" si="17"/>
        <v>0</v>
      </c>
      <c r="Y63" s="201"/>
      <c r="Z63" s="227"/>
      <c r="AA63" s="227"/>
      <c r="AB63" s="115" t="str">
        <f t="shared" ref="AB63:AB75" si="21">IF(OR($AR63="Total Project Costs",$AR63="Heading",$AR63="Subheading",$AR63="Component",$AR63="Output",$AR63="Activity",$AR63="Budget Line"),IF(AND(O63=0,X63=0),"",IF(AND(O63=0,X63&gt;0),100,IF(AND(O63&gt;0,X63=0),100,IF(O63=X63,"",ABS(ROUND((X63-O63)/O63,4)*100))))),"")</f>
        <v/>
      </c>
      <c r="AC63" s="106"/>
      <c r="AD63" s="164"/>
      <c r="AE63" s="164"/>
      <c r="AF63" s="165" t="str">
        <f>IFERROR(IF(AND($AG$10=$X$10,AG63=X63),W63,(ROUND(SUMIFS(#REF!,#REF!,$B63,#REF!,AD$9,#REF!,AE$9)+ROUND((AG63-SUMIFS(#REF!,#REF!,$B63,#REF!,AD$9,#REF!,AE$9))*$AG$10,0),0))),"")</f>
        <v/>
      </c>
      <c r="AG63" s="165">
        <f t="shared" si="18"/>
        <v>0</v>
      </c>
      <c r="AH63" s="201"/>
      <c r="AI63" s="227"/>
      <c r="AJ63" s="227"/>
      <c r="AK63" s="201" t="str">
        <f t="shared" ref="AK63:AK75" si="22">IF(OR($AR63="Total Project Costs",$AR63="Heading",$AR63="Subheading",$AR63="Component",$AR63="Output",$AR63="Activity",$AR63="Budget Line"),IF(AND(X63=0,AG63=0),"",IF(AND(X63=0,AG63&gt;0),100,IF(AND(X63&gt;0,AG63=0),100,IF(X63=AG63,"",ABS(ROUND((AG63-X63)/X63,4)*100))))),"")</f>
        <v/>
      </c>
      <c r="AM63" s="203" t="e">
        <f>#REF!</f>
        <v>#REF!</v>
      </c>
      <c r="AN63" s="166" t="e">
        <f>#REF!</f>
        <v>#REF!</v>
      </c>
      <c r="AO63" s="166" t="e">
        <f>#REF!</f>
        <v>#REF!</v>
      </c>
      <c r="AP63" s="166" t="e">
        <f>#REF!</f>
        <v>#REF!</v>
      </c>
      <c r="AQ63" s="166">
        <f t="shared" si="3"/>
        <v>9</v>
      </c>
      <c r="AR63" s="232" t="s">
        <v>706</v>
      </c>
      <c r="AS63" s="116"/>
      <c r="AT63" s="201"/>
      <c r="AU63" s="106"/>
      <c r="AV63" s="233"/>
    </row>
    <row r="64" spans="1:48" s="107" customFormat="1" hidden="1" outlineLevel="2">
      <c r="A64" s="162" t="str">
        <f>IFERROR(IF(Table48[[#This Row],[We Effect Funding SEK]]=0,"",INDEX(#REF!,MATCH(Table48[[#This Row],[Nr.]],#REF!,0),5)),"")</f>
        <v/>
      </c>
      <c r="B64" s="162" t="str">
        <f>'Budget 2023-2024'!B63</f>
        <v>4.2.1.3.6</v>
      </c>
      <c r="C64" s="163" t="str">
        <f>'Budget 2023-2024'!C63</f>
        <v>[write the cost]</v>
      </c>
      <c r="D64" s="164" t="s">
        <v>639</v>
      </c>
      <c r="E64" s="165">
        <f>'Budget 2023-2024'!G63</f>
        <v>0</v>
      </c>
      <c r="F64" s="165">
        <f>'Budget 2023-2024'!H63</f>
        <v>0</v>
      </c>
      <c r="G64" s="115"/>
      <c r="H64" s="141"/>
      <c r="I64" s="115"/>
      <c r="J64" s="115"/>
      <c r="K64" s="115"/>
      <c r="L64" s="165"/>
      <c r="M64" s="165"/>
      <c r="N64" s="165">
        <f t="shared" si="16"/>
        <v>0</v>
      </c>
      <c r="O64" s="165">
        <f t="shared" si="19"/>
        <v>0</v>
      </c>
      <c r="P64" s="201"/>
      <c r="Q64" s="117"/>
      <c r="R64" s="117"/>
      <c r="S64" s="115" t="str">
        <f t="shared" si="20"/>
        <v/>
      </c>
      <c r="T64" s="106"/>
      <c r="U64" s="164"/>
      <c r="V64" s="164"/>
      <c r="W64" s="165" t="str">
        <f>IFERROR(ROUND(SUMIFS(#REF!,#REF!,$A64,#REF!,U$9,#REF!,V$9)+ROUND((X64-SUMIFS(#REF!,#REF!,$A64,#REF!,U$9,#REF!,V$9))*$X$10,0),0),"")</f>
        <v/>
      </c>
      <c r="X64" s="165">
        <f t="shared" si="17"/>
        <v>0</v>
      </c>
      <c r="Y64" s="201"/>
      <c r="Z64" s="227"/>
      <c r="AA64" s="227"/>
      <c r="AB64" s="115" t="str">
        <f t="shared" si="21"/>
        <v/>
      </c>
      <c r="AC64" s="106"/>
      <c r="AD64" s="164"/>
      <c r="AE64" s="164"/>
      <c r="AF64" s="165" t="str">
        <f>IFERROR(IF(AND($AG$10=$X$10,AG64=X64),W64,(ROUND(SUMIFS(#REF!,#REF!,$B64,#REF!,AD$9,#REF!,AE$9)+ROUND((AG64-SUMIFS(#REF!,#REF!,$B64,#REF!,AD$9,#REF!,AE$9))*$AG$10,0),0))),"")</f>
        <v/>
      </c>
      <c r="AG64" s="165">
        <f t="shared" si="18"/>
        <v>0</v>
      </c>
      <c r="AH64" s="201"/>
      <c r="AI64" s="227"/>
      <c r="AJ64" s="227"/>
      <c r="AK64" s="201" t="str">
        <f t="shared" si="22"/>
        <v/>
      </c>
      <c r="AM64" s="203" t="e">
        <f>#REF!</f>
        <v>#REF!</v>
      </c>
      <c r="AN64" s="166" t="e">
        <f>#REF!</f>
        <v>#REF!</v>
      </c>
      <c r="AO64" s="166" t="e">
        <f>#REF!</f>
        <v>#REF!</v>
      </c>
      <c r="AP64" s="166" t="e">
        <f>#REF!</f>
        <v>#REF!</v>
      </c>
      <c r="AQ64" s="166">
        <f t="shared" si="3"/>
        <v>9</v>
      </c>
      <c r="AR64" s="232" t="s">
        <v>706</v>
      </c>
      <c r="AS64" s="116"/>
      <c r="AT64" s="201"/>
      <c r="AU64" s="106"/>
      <c r="AV64" s="233"/>
    </row>
    <row r="65" spans="1:48" s="107" customFormat="1" hidden="1" outlineLevel="2">
      <c r="A65" s="162" t="str">
        <f>IFERROR(IF(Table48[[#This Row],[We Effect Funding SEK]]=0,"",INDEX(#REF!,MATCH(Table48[[#This Row],[Nr.]],#REF!,0),5)),"")</f>
        <v/>
      </c>
      <c r="B65" s="162" t="str">
        <f>'Budget 2023-2024'!B64</f>
        <v>4.2.1.3.7</v>
      </c>
      <c r="C65" s="163" t="str">
        <f>'Budget 2023-2024'!C64</f>
        <v>[write the cost]</v>
      </c>
      <c r="D65" s="164" t="s">
        <v>639</v>
      </c>
      <c r="E65" s="165">
        <f>'Budget 2023-2024'!G64</f>
        <v>0</v>
      </c>
      <c r="F65" s="165">
        <f>'Budget 2023-2024'!H64</f>
        <v>0</v>
      </c>
      <c r="G65" s="115"/>
      <c r="H65" s="141"/>
      <c r="I65" s="115"/>
      <c r="J65" s="115"/>
      <c r="K65" s="115"/>
      <c r="L65" s="165"/>
      <c r="M65" s="165"/>
      <c r="N65" s="165">
        <f t="shared" si="16"/>
        <v>0</v>
      </c>
      <c r="O65" s="165">
        <f t="shared" si="19"/>
        <v>0</v>
      </c>
      <c r="P65" s="201"/>
      <c r="Q65" s="117"/>
      <c r="R65" s="117"/>
      <c r="S65" s="115" t="str">
        <f t="shared" si="20"/>
        <v/>
      </c>
      <c r="T65" s="106"/>
      <c r="U65" s="164"/>
      <c r="V65" s="164"/>
      <c r="W65" s="165" t="str">
        <f>IFERROR(ROUND(SUMIFS(#REF!,#REF!,$A65,#REF!,U$9,#REF!,V$9)+ROUND((X65-SUMIFS(#REF!,#REF!,$A65,#REF!,U$9,#REF!,V$9))*$X$10,0),0),"")</f>
        <v/>
      </c>
      <c r="X65" s="165">
        <f t="shared" si="17"/>
        <v>0</v>
      </c>
      <c r="Y65" s="201"/>
      <c r="Z65" s="227"/>
      <c r="AA65" s="227"/>
      <c r="AB65" s="115" t="str">
        <f t="shared" si="21"/>
        <v/>
      </c>
      <c r="AC65" s="106"/>
      <c r="AD65" s="164"/>
      <c r="AE65" s="164"/>
      <c r="AF65" s="165" t="str">
        <f>IFERROR(IF(AND($AG$10=$X$10,AG65=X65),W65,(ROUND(SUMIFS(#REF!,#REF!,$B65,#REF!,AD$9,#REF!,AE$9)+ROUND((AG65-SUMIFS(#REF!,#REF!,$B65,#REF!,AD$9,#REF!,AE$9))*$AG$10,0),0))),"")</f>
        <v/>
      </c>
      <c r="AG65" s="165">
        <f t="shared" si="18"/>
        <v>0</v>
      </c>
      <c r="AH65" s="201"/>
      <c r="AI65" s="227"/>
      <c r="AJ65" s="227"/>
      <c r="AK65" s="201" t="str">
        <f t="shared" si="22"/>
        <v/>
      </c>
      <c r="AM65" s="203" t="e">
        <f>#REF!</f>
        <v>#REF!</v>
      </c>
      <c r="AN65" s="166" t="e">
        <f>#REF!</f>
        <v>#REF!</v>
      </c>
      <c r="AO65" s="166" t="e">
        <f>#REF!</f>
        <v>#REF!</v>
      </c>
      <c r="AP65" s="166" t="e">
        <f>#REF!</f>
        <v>#REF!</v>
      </c>
      <c r="AQ65" s="166">
        <f t="shared" si="3"/>
        <v>9</v>
      </c>
      <c r="AR65" s="232" t="s">
        <v>706</v>
      </c>
      <c r="AS65" s="116"/>
      <c r="AT65" s="201"/>
      <c r="AU65" s="106"/>
      <c r="AV65" s="233"/>
    </row>
    <row r="66" spans="1:48" s="107" customFormat="1" hidden="1" outlineLevel="2">
      <c r="A66" s="162" t="str">
        <f>IFERROR(IF(Table48[[#This Row],[We Effect Funding SEK]]=0,"",INDEX(#REF!,MATCH(Table48[[#This Row],[Nr.]],#REF!,0),5)),"")</f>
        <v/>
      </c>
      <c r="B66" s="162" t="str">
        <f>'Budget 2023-2024'!B65</f>
        <v>4.2.1.3.8</v>
      </c>
      <c r="C66" s="163" t="str">
        <f>'Budget 2023-2024'!C65</f>
        <v>[write the cost]</v>
      </c>
      <c r="D66" s="164" t="s">
        <v>639</v>
      </c>
      <c r="E66" s="165">
        <f>'Budget 2023-2024'!G65</f>
        <v>0</v>
      </c>
      <c r="F66" s="165">
        <f>'Budget 2023-2024'!H65</f>
        <v>0</v>
      </c>
      <c r="G66" s="115"/>
      <c r="H66" s="141"/>
      <c r="I66" s="115"/>
      <c r="J66" s="115"/>
      <c r="K66" s="115"/>
      <c r="L66" s="165"/>
      <c r="M66" s="165"/>
      <c r="N66" s="165">
        <f t="shared" si="16"/>
        <v>0</v>
      </c>
      <c r="O66" s="165">
        <f t="shared" si="19"/>
        <v>0</v>
      </c>
      <c r="P66" s="201"/>
      <c r="Q66" s="117"/>
      <c r="R66" s="117"/>
      <c r="S66" s="115" t="str">
        <f t="shared" si="20"/>
        <v/>
      </c>
      <c r="T66" s="106"/>
      <c r="U66" s="164"/>
      <c r="V66" s="164"/>
      <c r="W66" s="165" t="str">
        <f>IFERROR(ROUND(SUMIFS(#REF!,#REF!,$A66,#REF!,U$9,#REF!,V$9)+ROUND((X66-SUMIFS(#REF!,#REF!,$A66,#REF!,U$9,#REF!,V$9))*$X$10,0),0),"")</f>
        <v/>
      </c>
      <c r="X66" s="165">
        <f t="shared" si="17"/>
        <v>0</v>
      </c>
      <c r="Y66" s="201"/>
      <c r="Z66" s="227"/>
      <c r="AA66" s="227"/>
      <c r="AB66" s="115" t="str">
        <f t="shared" si="21"/>
        <v/>
      </c>
      <c r="AC66" s="106"/>
      <c r="AD66" s="164"/>
      <c r="AE66" s="164"/>
      <c r="AF66" s="165" t="str">
        <f>IFERROR(IF(AND($AG$10=$X$10,AG66=X66),W66,(ROUND(SUMIFS(#REF!,#REF!,$B66,#REF!,AD$9,#REF!,AE$9)+ROUND((AG66-SUMIFS(#REF!,#REF!,$B66,#REF!,AD$9,#REF!,AE$9))*$AG$10,0),0))),"")</f>
        <v/>
      </c>
      <c r="AG66" s="165">
        <f t="shared" si="18"/>
        <v>0</v>
      </c>
      <c r="AH66" s="201"/>
      <c r="AI66" s="227"/>
      <c r="AJ66" s="227"/>
      <c r="AK66" s="201" t="str">
        <f t="shared" si="22"/>
        <v/>
      </c>
      <c r="AM66" s="203" t="e">
        <f>#REF!</f>
        <v>#REF!</v>
      </c>
      <c r="AN66" s="166" t="e">
        <f>#REF!</f>
        <v>#REF!</v>
      </c>
      <c r="AO66" s="166" t="e">
        <f>#REF!</f>
        <v>#REF!</v>
      </c>
      <c r="AP66" s="166" t="e">
        <f>#REF!</f>
        <v>#REF!</v>
      </c>
      <c r="AQ66" s="166">
        <f t="shared" si="3"/>
        <v>9</v>
      </c>
      <c r="AR66" s="232" t="s">
        <v>706</v>
      </c>
      <c r="AS66" s="116"/>
      <c r="AT66" s="201"/>
      <c r="AU66" s="106"/>
      <c r="AV66" s="233"/>
    </row>
    <row r="67" spans="1:48" s="107" customFormat="1" hidden="1" outlineLevel="2">
      <c r="A67" s="162" t="str">
        <f>IFERROR(IF(Table48[[#This Row],[We Effect Funding SEK]]=0,"",INDEX(#REF!,MATCH(Table48[[#This Row],[Nr.]],#REF!,0),5)),"")</f>
        <v/>
      </c>
      <c r="B67" s="162" t="str">
        <f>'Budget 2023-2024'!B66</f>
        <v>4.2.1.3.9</v>
      </c>
      <c r="C67" s="163" t="str">
        <f>'Budget 2023-2024'!C66</f>
        <v>[write the cost]</v>
      </c>
      <c r="D67" s="164" t="s">
        <v>639</v>
      </c>
      <c r="E67" s="165">
        <f>'Budget 2023-2024'!G66</f>
        <v>0</v>
      </c>
      <c r="F67" s="165">
        <f>'Budget 2023-2024'!H66</f>
        <v>0</v>
      </c>
      <c r="G67" s="115"/>
      <c r="H67" s="141"/>
      <c r="I67" s="115"/>
      <c r="J67" s="115"/>
      <c r="K67" s="115"/>
      <c r="L67" s="165"/>
      <c r="M67" s="165"/>
      <c r="N67" s="165">
        <f t="shared" si="16"/>
        <v>0</v>
      </c>
      <c r="O67" s="165">
        <f t="shared" si="19"/>
        <v>0</v>
      </c>
      <c r="P67" s="201"/>
      <c r="Q67" s="117"/>
      <c r="R67" s="117"/>
      <c r="S67" s="115" t="str">
        <f t="shared" si="20"/>
        <v/>
      </c>
      <c r="T67" s="106"/>
      <c r="U67" s="164"/>
      <c r="V67" s="164"/>
      <c r="W67" s="165" t="str">
        <f>IFERROR(ROUND(SUMIFS(#REF!,#REF!,$A67,#REF!,U$9,#REF!,V$9)+ROUND((X67-SUMIFS(#REF!,#REF!,$A67,#REF!,U$9,#REF!,V$9))*$X$10,0),0),"")</f>
        <v/>
      </c>
      <c r="X67" s="165">
        <f t="shared" si="17"/>
        <v>0</v>
      </c>
      <c r="Y67" s="201"/>
      <c r="Z67" s="227"/>
      <c r="AA67" s="227"/>
      <c r="AB67" s="115" t="str">
        <f t="shared" si="21"/>
        <v/>
      </c>
      <c r="AC67" s="106"/>
      <c r="AD67" s="164"/>
      <c r="AE67" s="164"/>
      <c r="AF67" s="165" t="str">
        <f>IFERROR(IF(AND($AG$10=$X$10,AG67=X67),W67,(ROUND(SUMIFS(#REF!,#REF!,$B67,#REF!,AD$9,#REF!,AE$9)+ROUND((AG67-SUMIFS(#REF!,#REF!,$B67,#REF!,AD$9,#REF!,AE$9))*$AG$10,0),0))),"")</f>
        <v/>
      </c>
      <c r="AG67" s="165">
        <f t="shared" si="18"/>
        <v>0</v>
      </c>
      <c r="AH67" s="201"/>
      <c r="AI67" s="227"/>
      <c r="AJ67" s="227"/>
      <c r="AK67" s="201" t="str">
        <f t="shared" si="22"/>
        <v/>
      </c>
      <c r="AM67" s="203" t="e">
        <f>#REF!</f>
        <v>#REF!</v>
      </c>
      <c r="AN67" s="166" t="e">
        <f>#REF!</f>
        <v>#REF!</v>
      </c>
      <c r="AO67" s="166" t="e">
        <f>#REF!</f>
        <v>#REF!</v>
      </c>
      <c r="AP67" s="166" t="e">
        <f>#REF!</f>
        <v>#REF!</v>
      </c>
      <c r="AQ67" s="166">
        <f t="shared" si="3"/>
        <v>9</v>
      </c>
      <c r="AR67" s="232" t="s">
        <v>706</v>
      </c>
      <c r="AS67" s="116"/>
      <c r="AT67" s="201"/>
      <c r="AU67" s="106"/>
      <c r="AV67" s="233"/>
    </row>
    <row r="68" spans="1:48" s="107" customFormat="1" hidden="1" outlineLevel="2">
      <c r="A68" s="162" t="str">
        <f>IFERROR(IF(Table48[[#This Row],[We Effect Funding SEK]]=0,"",INDEX(#REF!,MATCH(Table48[[#This Row],[Nr.]],#REF!,0),5)),"")</f>
        <v/>
      </c>
      <c r="B68" s="162" t="str">
        <f>'Budget 2023-2024'!B67</f>
        <v>4.2.1.3.10</v>
      </c>
      <c r="C68" s="163" t="str">
        <f>'Budget 2023-2024'!C67</f>
        <v>[write the cost]</v>
      </c>
      <c r="D68" s="164" t="s">
        <v>639</v>
      </c>
      <c r="E68" s="165">
        <f>'Budget 2023-2024'!G67</f>
        <v>0</v>
      </c>
      <c r="F68" s="165">
        <f>'Budget 2023-2024'!H67</f>
        <v>0</v>
      </c>
      <c r="G68" s="115"/>
      <c r="H68" s="141"/>
      <c r="I68" s="115"/>
      <c r="J68" s="115"/>
      <c r="K68" s="115"/>
      <c r="L68" s="165"/>
      <c r="M68" s="165"/>
      <c r="N68" s="165">
        <f t="shared" si="16"/>
        <v>0</v>
      </c>
      <c r="O68" s="165">
        <f t="shared" si="19"/>
        <v>0</v>
      </c>
      <c r="P68" s="201"/>
      <c r="Q68" s="117"/>
      <c r="R68" s="117"/>
      <c r="S68" s="115" t="str">
        <f t="shared" si="20"/>
        <v/>
      </c>
      <c r="T68" s="106"/>
      <c r="U68" s="164"/>
      <c r="V68" s="164"/>
      <c r="W68" s="165" t="str">
        <f>IFERROR(ROUND(SUMIFS(#REF!,#REF!,$A68,#REF!,U$9,#REF!,V$9)+ROUND((X68-SUMIFS(#REF!,#REF!,$A68,#REF!,U$9,#REF!,V$9))*$X$10,0),0),"")</f>
        <v/>
      </c>
      <c r="X68" s="165">
        <f t="shared" si="17"/>
        <v>0</v>
      </c>
      <c r="Y68" s="201"/>
      <c r="Z68" s="227"/>
      <c r="AA68" s="227"/>
      <c r="AB68" s="115" t="str">
        <f t="shared" si="21"/>
        <v/>
      </c>
      <c r="AC68" s="106"/>
      <c r="AD68" s="164"/>
      <c r="AE68" s="164"/>
      <c r="AF68" s="165" t="str">
        <f>IFERROR(IF(AND($AG$10=$X$10,AG68=X68),W68,(ROUND(SUMIFS(#REF!,#REF!,$B68,#REF!,AD$9,#REF!,AE$9)+ROUND((AG68-SUMIFS(#REF!,#REF!,$B68,#REF!,AD$9,#REF!,AE$9))*$AG$10,0),0))),"")</f>
        <v/>
      </c>
      <c r="AG68" s="165">
        <f t="shared" si="18"/>
        <v>0</v>
      </c>
      <c r="AH68" s="201"/>
      <c r="AI68" s="227"/>
      <c r="AJ68" s="227"/>
      <c r="AK68" s="201" t="str">
        <f t="shared" si="22"/>
        <v/>
      </c>
      <c r="AM68" s="203" t="e">
        <f>#REF!</f>
        <v>#REF!</v>
      </c>
      <c r="AN68" s="166" t="e">
        <f>#REF!</f>
        <v>#REF!</v>
      </c>
      <c r="AO68" s="166" t="e">
        <f>#REF!</f>
        <v>#REF!</v>
      </c>
      <c r="AP68" s="166" t="e">
        <f>#REF!</f>
        <v>#REF!</v>
      </c>
      <c r="AQ68" s="166">
        <f t="shared" si="3"/>
        <v>10</v>
      </c>
      <c r="AR68" s="232" t="s">
        <v>706</v>
      </c>
      <c r="AS68" s="116"/>
      <c r="AT68" s="201"/>
      <c r="AU68" s="106"/>
      <c r="AV68" s="233"/>
    </row>
    <row r="69" spans="1:48" s="107" customFormat="1" hidden="1" outlineLevel="2">
      <c r="A69" s="162" t="str">
        <f>IFERROR(IF(Table48[[#This Row],[We Effect Funding SEK]]=0,"",INDEX(#REF!,MATCH(Table48[[#This Row],[Nr.]],#REF!,0),5)),"")</f>
        <v/>
      </c>
      <c r="B69" s="162" t="str">
        <f>'Budget 2023-2024'!B68</f>
        <v>4.2.1.3.11</v>
      </c>
      <c r="C69" s="163" t="str">
        <f>'Budget 2023-2024'!C68</f>
        <v>[write the cost]</v>
      </c>
      <c r="D69" s="164" t="s">
        <v>639</v>
      </c>
      <c r="E69" s="165">
        <f>'Budget 2023-2024'!G68</f>
        <v>0</v>
      </c>
      <c r="F69" s="165">
        <f>'Budget 2023-2024'!H68</f>
        <v>0</v>
      </c>
      <c r="G69" s="115"/>
      <c r="H69" s="141"/>
      <c r="I69" s="115"/>
      <c r="J69" s="115"/>
      <c r="K69" s="115"/>
      <c r="L69" s="165"/>
      <c r="M69" s="165"/>
      <c r="N69" s="165">
        <f t="shared" si="16"/>
        <v>0</v>
      </c>
      <c r="O69" s="165">
        <f t="shared" si="19"/>
        <v>0</v>
      </c>
      <c r="P69" s="201"/>
      <c r="Q69" s="117"/>
      <c r="R69" s="117"/>
      <c r="S69" s="115" t="str">
        <f t="shared" si="20"/>
        <v/>
      </c>
      <c r="T69" s="106"/>
      <c r="U69" s="164"/>
      <c r="V69" s="164"/>
      <c r="W69" s="165" t="str">
        <f>IFERROR(ROUND(SUMIFS(#REF!,#REF!,$A69,#REF!,U$9,#REF!,V$9)+ROUND((X69-SUMIFS(#REF!,#REF!,$A69,#REF!,U$9,#REF!,V$9))*$X$10,0),0),"")</f>
        <v/>
      </c>
      <c r="X69" s="165">
        <f t="shared" si="17"/>
        <v>0</v>
      </c>
      <c r="Y69" s="201"/>
      <c r="Z69" s="227"/>
      <c r="AA69" s="227"/>
      <c r="AB69" s="115" t="str">
        <f t="shared" si="21"/>
        <v/>
      </c>
      <c r="AC69" s="106"/>
      <c r="AD69" s="164"/>
      <c r="AE69" s="164"/>
      <c r="AF69" s="165" t="str">
        <f>IFERROR(IF(AND($AG$10=$X$10,AG69=X69),W69,(ROUND(SUMIFS(#REF!,#REF!,$B69,#REF!,AD$9,#REF!,AE$9)+ROUND((AG69-SUMIFS(#REF!,#REF!,$B69,#REF!,AD$9,#REF!,AE$9))*$AG$10,0),0))),"")</f>
        <v/>
      </c>
      <c r="AG69" s="165">
        <f t="shared" si="18"/>
        <v>0</v>
      </c>
      <c r="AH69" s="201"/>
      <c r="AI69" s="227"/>
      <c r="AJ69" s="227"/>
      <c r="AK69" s="201" t="str">
        <f t="shared" si="22"/>
        <v/>
      </c>
      <c r="AM69" s="203" t="e">
        <f>#REF!</f>
        <v>#REF!</v>
      </c>
      <c r="AN69" s="166" t="e">
        <f>#REF!</f>
        <v>#REF!</v>
      </c>
      <c r="AO69" s="166" t="e">
        <f>#REF!</f>
        <v>#REF!</v>
      </c>
      <c r="AP69" s="166" t="e">
        <f>#REF!</f>
        <v>#REF!</v>
      </c>
      <c r="AQ69" s="166">
        <f t="shared" si="3"/>
        <v>10</v>
      </c>
      <c r="AR69" s="232" t="s">
        <v>706</v>
      </c>
      <c r="AS69" s="116"/>
      <c r="AT69" s="201"/>
      <c r="AU69" s="106"/>
      <c r="AV69" s="233"/>
    </row>
    <row r="70" spans="1:48" s="107" customFormat="1" hidden="1" outlineLevel="2">
      <c r="A70" s="162" t="str">
        <f>IFERROR(IF(Table48[[#This Row],[We Effect Funding SEK]]=0,"",INDEX(#REF!,MATCH(Table48[[#This Row],[Nr.]],#REF!,0),5)),"")</f>
        <v/>
      </c>
      <c r="B70" s="162" t="str">
        <f>'Budget 2023-2024'!B69</f>
        <v>4.2.1.3.12</v>
      </c>
      <c r="C70" s="163" t="str">
        <f>'Budget 2023-2024'!C69</f>
        <v>[write the cost]</v>
      </c>
      <c r="D70" s="164" t="s">
        <v>639</v>
      </c>
      <c r="E70" s="165">
        <f>'Budget 2023-2024'!G69</f>
        <v>0</v>
      </c>
      <c r="F70" s="165">
        <f>'Budget 2023-2024'!H69</f>
        <v>0</v>
      </c>
      <c r="G70" s="115"/>
      <c r="H70" s="141"/>
      <c r="I70" s="115"/>
      <c r="J70" s="115"/>
      <c r="K70" s="115"/>
      <c r="L70" s="165"/>
      <c r="M70" s="165"/>
      <c r="N70" s="165">
        <f t="shared" si="16"/>
        <v>0</v>
      </c>
      <c r="O70" s="165">
        <f t="shared" si="19"/>
        <v>0</v>
      </c>
      <c r="P70" s="201"/>
      <c r="Q70" s="117"/>
      <c r="R70" s="117"/>
      <c r="S70" s="115" t="str">
        <f t="shared" si="20"/>
        <v/>
      </c>
      <c r="T70" s="106"/>
      <c r="U70" s="164"/>
      <c r="V70" s="164"/>
      <c r="W70" s="165" t="str">
        <f>IFERROR(ROUND(SUMIFS(#REF!,#REF!,$A70,#REF!,U$9,#REF!,V$9)+ROUND((X70-SUMIFS(#REF!,#REF!,$A70,#REF!,U$9,#REF!,V$9))*$X$10,0),0),"")</f>
        <v/>
      </c>
      <c r="X70" s="165">
        <f t="shared" si="17"/>
        <v>0</v>
      </c>
      <c r="Y70" s="201"/>
      <c r="Z70" s="227"/>
      <c r="AA70" s="227"/>
      <c r="AB70" s="115" t="str">
        <f t="shared" si="21"/>
        <v/>
      </c>
      <c r="AC70" s="106"/>
      <c r="AD70" s="164"/>
      <c r="AE70" s="164"/>
      <c r="AF70" s="165" t="str">
        <f>IFERROR(IF(AND($AG$10=$X$10,AG70=X70),W70,(ROUND(SUMIFS(#REF!,#REF!,$B70,#REF!,AD$9,#REF!,AE$9)+ROUND((AG70-SUMIFS(#REF!,#REF!,$B70,#REF!,AD$9,#REF!,AE$9))*$AG$10,0),0))),"")</f>
        <v/>
      </c>
      <c r="AG70" s="165">
        <f t="shared" si="18"/>
        <v>0</v>
      </c>
      <c r="AH70" s="201"/>
      <c r="AI70" s="227"/>
      <c r="AJ70" s="227"/>
      <c r="AK70" s="201" t="str">
        <f t="shared" si="22"/>
        <v/>
      </c>
      <c r="AM70" s="203" t="e">
        <f>#REF!</f>
        <v>#REF!</v>
      </c>
      <c r="AN70" s="166" t="e">
        <f>#REF!</f>
        <v>#REF!</v>
      </c>
      <c r="AO70" s="166" t="e">
        <f>#REF!</f>
        <v>#REF!</v>
      </c>
      <c r="AP70" s="166" t="e">
        <f>#REF!</f>
        <v>#REF!</v>
      </c>
      <c r="AQ70" s="166">
        <f t="shared" si="3"/>
        <v>10</v>
      </c>
      <c r="AR70" s="232" t="s">
        <v>706</v>
      </c>
      <c r="AS70" s="116"/>
      <c r="AT70" s="201"/>
      <c r="AU70" s="106"/>
      <c r="AV70" s="233"/>
    </row>
    <row r="71" spans="1:48" s="107" customFormat="1" hidden="1" outlineLevel="2">
      <c r="A71" s="162" t="str">
        <f>IFERROR(IF(Table48[[#This Row],[We Effect Funding SEK]]=0,"",INDEX(#REF!,MATCH(Table48[[#This Row],[Nr.]],#REF!,0),5)),"")</f>
        <v/>
      </c>
      <c r="B71" s="162" t="str">
        <f>'Budget 2023-2024'!B70</f>
        <v>4.2.1.3.13</v>
      </c>
      <c r="C71" s="163" t="str">
        <f>'Budget 2023-2024'!C70</f>
        <v>[write the cost]</v>
      </c>
      <c r="D71" s="164" t="s">
        <v>639</v>
      </c>
      <c r="E71" s="165">
        <f>'Budget 2023-2024'!G70</f>
        <v>0</v>
      </c>
      <c r="F71" s="165">
        <f>'Budget 2023-2024'!H70</f>
        <v>0</v>
      </c>
      <c r="G71" s="115"/>
      <c r="H71" s="141"/>
      <c r="I71" s="115"/>
      <c r="J71" s="115"/>
      <c r="K71" s="115"/>
      <c r="L71" s="165"/>
      <c r="M71" s="165"/>
      <c r="N71" s="165">
        <f t="shared" si="16"/>
        <v>0</v>
      </c>
      <c r="O71" s="165">
        <f t="shared" si="19"/>
        <v>0</v>
      </c>
      <c r="P71" s="201"/>
      <c r="Q71" s="117"/>
      <c r="R71" s="117"/>
      <c r="S71" s="115" t="str">
        <f t="shared" si="20"/>
        <v/>
      </c>
      <c r="T71" s="106"/>
      <c r="U71" s="164"/>
      <c r="V71" s="164"/>
      <c r="W71" s="165" t="str">
        <f>IFERROR(ROUND(SUMIFS(#REF!,#REF!,$A71,#REF!,U$9,#REF!,V$9)+ROUND((X71-SUMIFS(#REF!,#REF!,$A71,#REF!,U$9,#REF!,V$9))*$X$10,0),0),"")</f>
        <v/>
      </c>
      <c r="X71" s="165">
        <f t="shared" si="17"/>
        <v>0</v>
      </c>
      <c r="Y71" s="201"/>
      <c r="Z71" s="227"/>
      <c r="AA71" s="227"/>
      <c r="AB71" s="115" t="str">
        <f t="shared" si="21"/>
        <v/>
      </c>
      <c r="AC71" s="106"/>
      <c r="AD71" s="164"/>
      <c r="AE71" s="164"/>
      <c r="AF71" s="165" t="str">
        <f>IFERROR(IF(AND($AG$10=$X$10,AG71=X71),W71,(ROUND(SUMIFS(#REF!,#REF!,$B71,#REF!,AD$9,#REF!,AE$9)+ROUND((AG71-SUMIFS(#REF!,#REF!,$B71,#REF!,AD$9,#REF!,AE$9))*$AG$10,0),0))),"")</f>
        <v/>
      </c>
      <c r="AG71" s="165">
        <f t="shared" si="18"/>
        <v>0</v>
      </c>
      <c r="AH71" s="201"/>
      <c r="AI71" s="227"/>
      <c r="AJ71" s="227"/>
      <c r="AK71" s="201" t="str">
        <f t="shared" si="22"/>
        <v/>
      </c>
      <c r="AM71" s="203" t="e">
        <f>#REF!</f>
        <v>#REF!</v>
      </c>
      <c r="AN71" s="166" t="e">
        <f>#REF!</f>
        <v>#REF!</v>
      </c>
      <c r="AO71" s="166" t="e">
        <f>#REF!</f>
        <v>#REF!</v>
      </c>
      <c r="AP71" s="166" t="e">
        <f>#REF!</f>
        <v>#REF!</v>
      </c>
      <c r="AQ71" s="166">
        <f t="shared" si="3"/>
        <v>10</v>
      </c>
      <c r="AR71" s="232" t="s">
        <v>706</v>
      </c>
      <c r="AS71" s="116"/>
      <c r="AT71" s="201"/>
      <c r="AU71" s="106"/>
      <c r="AV71" s="233"/>
    </row>
    <row r="72" spans="1:48" s="107" customFormat="1" hidden="1" outlineLevel="2">
      <c r="A72" s="162" t="str">
        <f>IFERROR(IF(Table48[[#This Row],[We Effect Funding SEK]]=0,"",INDEX(#REF!,MATCH(Table48[[#This Row],[Nr.]],#REF!,0),5)),"")</f>
        <v/>
      </c>
      <c r="B72" s="162" t="str">
        <f>'Budget 2023-2024'!B71</f>
        <v>4.2.1.3.14</v>
      </c>
      <c r="C72" s="163" t="str">
        <f>'Budget 2023-2024'!C71</f>
        <v>[write the cost]</v>
      </c>
      <c r="D72" s="164" t="s">
        <v>639</v>
      </c>
      <c r="E72" s="165">
        <f>'Budget 2023-2024'!G71</f>
        <v>0</v>
      </c>
      <c r="F72" s="165">
        <f>'Budget 2023-2024'!H71</f>
        <v>0</v>
      </c>
      <c r="G72" s="115"/>
      <c r="H72" s="141"/>
      <c r="I72" s="115"/>
      <c r="J72" s="115"/>
      <c r="K72" s="115"/>
      <c r="L72" s="165"/>
      <c r="M72" s="165"/>
      <c r="N72" s="165">
        <f t="shared" si="16"/>
        <v>0</v>
      </c>
      <c r="O72" s="165">
        <f t="shared" si="19"/>
        <v>0</v>
      </c>
      <c r="P72" s="201"/>
      <c r="Q72" s="117"/>
      <c r="R72" s="117"/>
      <c r="S72" s="115" t="str">
        <f t="shared" si="20"/>
        <v/>
      </c>
      <c r="T72" s="106"/>
      <c r="U72" s="164"/>
      <c r="V72" s="164"/>
      <c r="W72" s="165" t="str">
        <f>IFERROR(ROUND(SUMIFS(#REF!,#REF!,$A72,#REF!,U$9,#REF!,V$9)+ROUND((X72-SUMIFS(#REF!,#REF!,$A72,#REF!,U$9,#REF!,V$9))*$X$10,0),0),"")</f>
        <v/>
      </c>
      <c r="X72" s="165">
        <f t="shared" si="17"/>
        <v>0</v>
      </c>
      <c r="Y72" s="201"/>
      <c r="Z72" s="227"/>
      <c r="AA72" s="227"/>
      <c r="AB72" s="115" t="str">
        <f t="shared" si="21"/>
        <v/>
      </c>
      <c r="AC72" s="106"/>
      <c r="AD72" s="164"/>
      <c r="AE72" s="164"/>
      <c r="AF72" s="165" t="str">
        <f>IFERROR(IF(AND($AG$10=$X$10,AG72=X72),W72,(ROUND(SUMIFS(#REF!,#REF!,$B72,#REF!,AD$9,#REF!,AE$9)+ROUND((AG72-SUMIFS(#REF!,#REF!,$B72,#REF!,AD$9,#REF!,AE$9))*$AG$10,0),0))),"")</f>
        <v/>
      </c>
      <c r="AG72" s="165">
        <f t="shared" si="18"/>
        <v>0</v>
      </c>
      <c r="AH72" s="201"/>
      <c r="AI72" s="227"/>
      <c r="AJ72" s="227"/>
      <c r="AK72" s="201" t="str">
        <f t="shared" si="22"/>
        <v/>
      </c>
      <c r="AM72" s="203" t="e">
        <f>#REF!</f>
        <v>#REF!</v>
      </c>
      <c r="AN72" s="166" t="e">
        <f>#REF!</f>
        <v>#REF!</v>
      </c>
      <c r="AO72" s="166" t="e">
        <f>#REF!</f>
        <v>#REF!</v>
      </c>
      <c r="AP72" s="166" t="e">
        <f>#REF!</f>
        <v>#REF!</v>
      </c>
      <c r="AQ72" s="166">
        <f t="shared" si="3"/>
        <v>10</v>
      </c>
      <c r="AR72" s="232" t="s">
        <v>706</v>
      </c>
      <c r="AS72" s="116"/>
      <c r="AT72" s="201"/>
      <c r="AU72" s="106"/>
      <c r="AV72" s="233"/>
    </row>
    <row r="73" spans="1:48" s="107" customFormat="1" hidden="1" outlineLevel="2">
      <c r="A73" s="162" t="str">
        <f>IFERROR(IF(Table48[[#This Row],[We Effect Funding SEK]]=0,"",INDEX(#REF!,MATCH(Table48[[#This Row],[Nr.]],#REF!,0),5)),"")</f>
        <v/>
      </c>
      <c r="B73" s="162" t="str">
        <f>'Budget 2023-2024'!B72</f>
        <v>4.2.1.3.15</v>
      </c>
      <c r="C73" s="163" t="str">
        <f>'Budget 2023-2024'!C72</f>
        <v>[write the cost]</v>
      </c>
      <c r="D73" s="164" t="s">
        <v>639</v>
      </c>
      <c r="E73" s="165">
        <f>'Budget 2023-2024'!G72</f>
        <v>0</v>
      </c>
      <c r="F73" s="165">
        <f>'Budget 2023-2024'!H72</f>
        <v>0</v>
      </c>
      <c r="G73" s="115"/>
      <c r="H73" s="141"/>
      <c r="I73" s="115"/>
      <c r="J73" s="115"/>
      <c r="K73" s="115"/>
      <c r="L73" s="165"/>
      <c r="M73" s="165"/>
      <c r="N73" s="165">
        <f t="shared" si="16"/>
        <v>0</v>
      </c>
      <c r="O73" s="165">
        <f t="shared" si="19"/>
        <v>0</v>
      </c>
      <c r="P73" s="201"/>
      <c r="Q73" s="117"/>
      <c r="R73" s="117"/>
      <c r="S73" s="115" t="str">
        <f t="shared" si="20"/>
        <v/>
      </c>
      <c r="T73" s="106"/>
      <c r="U73" s="164"/>
      <c r="V73" s="164"/>
      <c r="W73" s="165" t="str">
        <f>IFERROR(ROUND(SUMIFS(#REF!,#REF!,$A73,#REF!,U$9,#REF!,V$9)+ROUND((X73-SUMIFS(#REF!,#REF!,$A73,#REF!,U$9,#REF!,V$9))*$X$10,0),0),"")</f>
        <v/>
      </c>
      <c r="X73" s="165">
        <f t="shared" si="17"/>
        <v>0</v>
      </c>
      <c r="Y73" s="201"/>
      <c r="Z73" s="227"/>
      <c r="AA73" s="227"/>
      <c r="AB73" s="115" t="str">
        <f t="shared" si="21"/>
        <v/>
      </c>
      <c r="AC73" s="106"/>
      <c r="AD73" s="164"/>
      <c r="AE73" s="164"/>
      <c r="AF73" s="165" t="str">
        <f>IFERROR(IF(AND($AG$10=$X$10,AG73=X73),W73,(ROUND(SUMIFS(#REF!,#REF!,$B73,#REF!,AD$9,#REF!,AE$9)+ROUND((AG73-SUMIFS(#REF!,#REF!,$B73,#REF!,AD$9,#REF!,AE$9))*$AG$10,0),0))),"")</f>
        <v/>
      </c>
      <c r="AG73" s="165">
        <f t="shared" si="18"/>
        <v>0</v>
      </c>
      <c r="AH73" s="201"/>
      <c r="AI73" s="227"/>
      <c r="AJ73" s="227"/>
      <c r="AK73" s="201" t="str">
        <f t="shared" si="22"/>
        <v/>
      </c>
      <c r="AM73" s="203" t="e">
        <f>#REF!</f>
        <v>#REF!</v>
      </c>
      <c r="AN73" s="166" t="e">
        <f>#REF!</f>
        <v>#REF!</v>
      </c>
      <c r="AO73" s="166" t="e">
        <f>#REF!</f>
        <v>#REF!</v>
      </c>
      <c r="AP73" s="166" t="e">
        <f>#REF!</f>
        <v>#REF!</v>
      </c>
      <c r="AQ73" s="166">
        <f t="shared" si="3"/>
        <v>10</v>
      </c>
      <c r="AR73" s="232" t="s">
        <v>706</v>
      </c>
      <c r="AS73" s="116"/>
      <c r="AT73" s="201"/>
      <c r="AU73" s="106"/>
      <c r="AV73" s="233"/>
    </row>
    <row r="74" spans="1:48" s="107" customFormat="1" ht="25.5" outlineLevel="1">
      <c r="A74" s="181" t="str">
        <f>IFERROR(IF(Table48[[#This Row],[We Effect Funding SEK]]=0,"",INDEX(#REF!,MATCH(Table48[[#This Row],[Nr.]],#REF!,0),5)),"")</f>
        <v/>
      </c>
      <c r="B74" s="182" t="str">
        <f>'Budget 2023-2024'!B73</f>
        <v>4.2.1.4</v>
      </c>
      <c r="C74" s="183" t="str">
        <f>'Budget 2023-2024'!C73</f>
        <v>Intervention Area 1-4 Intervention large scale farmer with license to process and sale apple-based products Phase out</v>
      </c>
      <c r="D74" s="184"/>
      <c r="E74" s="184">
        <f>SUM(E75:E89)</f>
        <v>0</v>
      </c>
      <c r="F74" s="184">
        <f>SUM(F75:F89)</f>
        <v>0</v>
      </c>
      <c r="G74" s="115"/>
      <c r="H74" s="141"/>
      <c r="I74" s="115"/>
      <c r="J74" s="115"/>
      <c r="K74" s="115"/>
      <c r="L74" s="184">
        <f>SUM(L75:L89)</f>
        <v>0</v>
      </c>
      <c r="M74" s="184">
        <f>SUM(M75:M89)</f>
        <v>0</v>
      </c>
      <c r="N74" s="184">
        <f>SUM(N75:N89)</f>
        <v>0</v>
      </c>
      <c r="O74" s="184">
        <f>SUM(O75:O89)</f>
        <v>0</v>
      </c>
      <c r="P74" s="201"/>
      <c r="Q74" s="117"/>
      <c r="R74" s="117"/>
      <c r="S74" s="115" t="str">
        <f t="shared" si="20"/>
        <v/>
      </c>
      <c r="T74" s="106"/>
      <c r="U74" s="184">
        <f>SUM(U75:U89)</f>
        <v>0</v>
      </c>
      <c r="V74" s="184">
        <f>SUM(V75:V89)</f>
        <v>0</v>
      </c>
      <c r="W74" s="184">
        <f>SUM(W75:W89)</f>
        <v>0</v>
      </c>
      <c r="X74" s="184">
        <f>SUM(X75:X89)</f>
        <v>0</v>
      </c>
      <c r="Y74" s="201"/>
      <c r="Z74" s="118"/>
      <c r="AA74" s="118"/>
      <c r="AB74" s="115" t="str">
        <f t="shared" si="21"/>
        <v/>
      </c>
      <c r="AC74" s="106"/>
      <c r="AD74" s="184">
        <f>SUM(AD75:AD89)</f>
        <v>0</v>
      </c>
      <c r="AE74" s="184">
        <f>SUM(AE75:AE89)</f>
        <v>0</v>
      </c>
      <c r="AF74" s="184">
        <f>SUM(AF75:AF89)</f>
        <v>0</v>
      </c>
      <c r="AG74" s="184">
        <f>SUM(AG75:AG89)</f>
        <v>0</v>
      </c>
      <c r="AH74" s="201"/>
      <c r="AI74" s="118"/>
      <c r="AJ74" s="118"/>
      <c r="AK74" s="201" t="str">
        <f t="shared" si="22"/>
        <v/>
      </c>
      <c r="AM74" s="203" t="e">
        <f>#REF!</f>
        <v>#REF!</v>
      </c>
      <c r="AN74" s="166" t="e">
        <f>#REF!</f>
        <v>#REF!</v>
      </c>
      <c r="AO74" s="166" t="e">
        <f>#REF!</f>
        <v>#REF!</v>
      </c>
      <c r="AP74" s="166" t="e">
        <f>#REF!</f>
        <v>#REF!</v>
      </c>
      <c r="AQ74" s="166">
        <f t="shared" si="3"/>
        <v>7</v>
      </c>
      <c r="AR74" s="232" t="s">
        <v>705</v>
      </c>
      <c r="AS74" s="116"/>
      <c r="AT74" s="201"/>
      <c r="AU74" s="106"/>
      <c r="AV74" s="233"/>
    </row>
    <row r="75" spans="1:48" s="107" customFormat="1" ht="63.75" outlineLevel="2">
      <c r="A75" s="162" t="str">
        <f>IFERROR(IF(Table48[[#This Row],[We Effect Funding SEK]]=0,"",INDEX(#REF!,MATCH(Table48[[#This Row],[Nr.]],#REF!,0),5)),"")</f>
        <v/>
      </c>
      <c r="B75" s="162" t="str">
        <f>'Budget 2023-2024'!B74</f>
        <v>4.2.1.4.1</v>
      </c>
      <c r="C75" s="163" t="str">
        <f>'Budget 2023-2024'!C74</f>
        <v>marketing agency for preparing promotion materials, promotion activities and making marketing linkages for selling apple juice (creation of facebook, baner, promo stand,  broshure, posters, labels, profesional photos and clips for sicial media and three organization of degustations for potentianl buyers)</v>
      </c>
      <c r="D75" s="164" t="s">
        <v>639</v>
      </c>
      <c r="E75" s="165">
        <f>'Budget 2023-2024'!G74</f>
        <v>0</v>
      </c>
      <c r="F75" s="165">
        <f>'Budget 2023-2024'!H74</f>
        <v>0</v>
      </c>
      <c r="G75" s="115"/>
      <c r="H75" s="141"/>
      <c r="I75" s="115"/>
      <c r="J75" s="115"/>
      <c r="K75" s="115"/>
      <c r="L75" s="165"/>
      <c r="M75" s="165"/>
      <c r="N75" s="165">
        <f t="shared" ref="N75:N89" si="23">IFERROR(ROUND(O75*$O$10,0),0)</f>
        <v>0</v>
      </c>
      <c r="O75" s="165">
        <f>IFERROR(IF(L75+M75=0,F75,ROUND(F75+ROUND(L75/$O$10,2)-ROUND(M75/$O$10,2),0)),0)</f>
        <v>0</v>
      </c>
      <c r="P75" s="201"/>
      <c r="Q75" s="117"/>
      <c r="R75" s="117"/>
      <c r="S75" s="115" t="str">
        <f t="shared" si="20"/>
        <v/>
      </c>
      <c r="T75" s="106"/>
      <c r="U75" s="164"/>
      <c r="V75" s="164"/>
      <c r="W75" s="165" t="str">
        <f>IFERROR(ROUND(SUMIFS(#REF!,#REF!,$A75,#REF!,U$9,#REF!,V$9)+ROUND((X75-SUMIFS(#REF!,#REF!,$A75,#REF!,U$9,#REF!,V$9))*$X$10,0),0),"")</f>
        <v/>
      </c>
      <c r="X75" s="165">
        <f t="shared" ref="X75:X89" si="24">IFERROR(IF(U75+V75=0,O75,ROUND(O75+ROUND(U75/$X$10,2)-ROUND(V75/$X$10,2),0)),0)</f>
        <v>0</v>
      </c>
      <c r="Y75" s="201"/>
      <c r="Z75" s="227"/>
      <c r="AA75" s="227"/>
      <c r="AB75" s="115" t="str">
        <f t="shared" si="21"/>
        <v/>
      </c>
      <c r="AC75" s="106"/>
      <c r="AD75" s="164"/>
      <c r="AE75" s="164"/>
      <c r="AF75" s="165" t="str">
        <f>IFERROR(IF(AND($AG$10=$X$10,AG75=X75),W75,(ROUND(SUMIFS(#REF!,#REF!,$B75,#REF!,AD$9,#REF!,AE$9)+ROUND((AG75-SUMIFS(#REF!,#REF!,$B75,#REF!,AD$9,#REF!,AE$9))*$AG$10,0),0))),"")</f>
        <v/>
      </c>
      <c r="AG75" s="165">
        <f t="shared" ref="AG75:AG89" si="25">IFERROR(IF(AD75+AE75=0,X75,ROUND(X75+ROUND(AD75/$AG$10,2)-ROUND(AE75/$AG$10,2),0)),0)</f>
        <v>0</v>
      </c>
      <c r="AH75" s="201"/>
      <c r="AI75" s="227"/>
      <c r="AJ75" s="227"/>
      <c r="AK75" s="201" t="str">
        <f t="shared" si="22"/>
        <v/>
      </c>
      <c r="AM75" s="203" t="e">
        <f>#REF!</f>
        <v>#REF!</v>
      </c>
      <c r="AN75" s="166" t="e">
        <f>#REF!</f>
        <v>#REF!</v>
      </c>
      <c r="AO75" s="166" t="e">
        <f>#REF!</f>
        <v>#REF!</v>
      </c>
      <c r="AP75" s="166" t="e">
        <f>#REF!</f>
        <v>#REF!</v>
      </c>
      <c r="AQ75" s="166">
        <f t="shared" si="3"/>
        <v>9</v>
      </c>
      <c r="AR75" s="232" t="s">
        <v>706</v>
      </c>
      <c r="AS75" s="116"/>
      <c r="AT75" s="201"/>
      <c r="AU75" s="106"/>
      <c r="AV75" s="233"/>
    </row>
    <row r="76" spans="1:48" s="107" customFormat="1" outlineLevel="2">
      <c r="A76" s="162" t="str">
        <f>IFERROR(IF(Table48[[#This Row],[We Effect Funding SEK]]=0,"",INDEX(#REF!,MATCH(Table48[[#This Row],[Nr.]],#REF!,0),5)),"")</f>
        <v/>
      </c>
      <c r="B76" s="162" t="str">
        <f>'Budget 2023-2024'!B75</f>
        <v>4.2.1.4.2</v>
      </c>
      <c r="C76" s="163" t="str">
        <f>'Budget 2023-2024'!C75</f>
        <v>Bottles of apple juice</v>
      </c>
      <c r="D76" s="164" t="s">
        <v>639</v>
      </c>
      <c r="E76" s="165">
        <f>'Budget 2023-2024'!G75</f>
        <v>0</v>
      </c>
      <c r="F76" s="165">
        <f>'Budget 2023-2024'!H75</f>
        <v>0</v>
      </c>
      <c r="G76" s="115"/>
      <c r="H76" s="141"/>
      <c r="I76" s="115"/>
      <c r="J76" s="115"/>
      <c r="K76" s="115"/>
      <c r="L76" s="165"/>
      <c r="M76" s="165"/>
      <c r="N76" s="165">
        <f t="shared" si="23"/>
        <v>0</v>
      </c>
      <c r="O76" s="165">
        <f>IFERROR(IF(L76+M76=0,F76,ROUND(F76+ROUND(L76/$O$10,2)-ROUND(M76/$O$10,2),0)),0)</f>
        <v>0</v>
      </c>
      <c r="P76" s="201"/>
      <c r="Q76" s="117"/>
      <c r="R76" s="117"/>
      <c r="S76" s="115"/>
      <c r="T76" s="106"/>
      <c r="U76" s="164"/>
      <c r="V76" s="164"/>
      <c r="W76" s="165" t="str">
        <f>IFERROR(ROUND(SUMIFS(#REF!,#REF!,$A76,#REF!,U$9,#REF!,V$9)+ROUND((X76-SUMIFS(#REF!,#REF!,$A76,#REF!,U$9,#REF!,V$9))*$X$10,0),0),"")</f>
        <v/>
      </c>
      <c r="X76" s="165">
        <f t="shared" si="24"/>
        <v>0</v>
      </c>
      <c r="Y76" s="201"/>
      <c r="Z76" s="227"/>
      <c r="AA76" s="227"/>
      <c r="AB76" s="115"/>
      <c r="AC76" s="106"/>
      <c r="AD76" s="164"/>
      <c r="AE76" s="164"/>
      <c r="AF76" s="165" t="str">
        <f>IFERROR(IF(AND($AG$10=$X$10,AG76=X76),W76,(ROUND(SUMIFS(#REF!,#REF!,$B76,#REF!,AD$9,#REF!,AE$9)+ROUND((AG76-SUMIFS(#REF!,#REF!,$B76,#REF!,AD$9,#REF!,AE$9))*$AG$10,0),0))),"")</f>
        <v/>
      </c>
      <c r="AG76" s="165">
        <f t="shared" si="25"/>
        <v>0</v>
      </c>
      <c r="AH76" s="201"/>
      <c r="AI76" s="227"/>
      <c r="AJ76" s="227"/>
      <c r="AK76" s="201"/>
      <c r="AM76" s="203" t="e">
        <f>#REF!</f>
        <v>#REF!</v>
      </c>
      <c r="AN76" s="166" t="e">
        <f>#REF!</f>
        <v>#REF!</v>
      </c>
      <c r="AO76" s="166" t="e">
        <f>#REF!</f>
        <v>#REF!</v>
      </c>
      <c r="AP76" s="166" t="e">
        <f>#REF!</f>
        <v>#REF!</v>
      </c>
      <c r="AQ76" s="166">
        <f t="shared" si="3"/>
        <v>9</v>
      </c>
      <c r="AR76" s="232" t="s">
        <v>706</v>
      </c>
      <c r="AS76" s="116"/>
      <c r="AT76" s="201"/>
      <c r="AU76" s="106"/>
      <c r="AV76" s="233"/>
    </row>
    <row r="77" spans="1:48" s="107" customFormat="1" hidden="1" outlineLevel="2">
      <c r="A77" s="162" t="str">
        <f>IFERROR(IF(Table48[[#This Row],[We Effect Funding SEK]]=0,"",INDEX(#REF!,MATCH(Table48[[#This Row],[Nr.]],#REF!,0),5)),"")</f>
        <v/>
      </c>
      <c r="B77" s="162" t="str">
        <f>'Budget 2023-2024'!B76</f>
        <v>4.2.1.4.3</v>
      </c>
      <c r="C77" s="163" t="str">
        <f>'Budget 2023-2024'!C76</f>
        <v>[write the cost]</v>
      </c>
      <c r="D77" s="164" t="s">
        <v>639</v>
      </c>
      <c r="E77" s="165">
        <f>'Budget 2023-2024'!G76</f>
        <v>0</v>
      </c>
      <c r="F77" s="165">
        <f>'Budget 2023-2024'!H76</f>
        <v>0</v>
      </c>
      <c r="G77" s="115"/>
      <c r="H77" s="141"/>
      <c r="I77" s="115"/>
      <c r="J77" s="115"/>
      <c r="K77" s="115"/>
      <c r="L77" s="165"/>
      <c r="M77" s="165"/>
      <c r="N77" s="165">
        <f t="shared" si="23"/>
        <v>0</v>
      </c>
      <c r="O77" s="165">
        <f>IFERROR(IF(L77+M77=0,F77,ROUND(F77+ROUND(L77/$O$10,2)-ROUND(M77/$O$10,2),0)),0)</f>
        <v>0</v>
      </c>
      <c r="P77" s="201"/>
      <c r="Q77" s="117"/>
      <c r="R77" s="117"/>
      <c r="S77" s="115"/>
      <c r="T77" s="106"/>
      <c r="U77" s="164"/>
      <c r="V77" s="164"/>
      <c r="W77" s="165" t="str">
        <f>IFERROR(ROUND(SUMIFS(#REF!,#REF!,$A77,#REF!,U$9,#REF!,V$9)+ROUND((X77-SUMIFS(#REF!,#REF!,$A77,#REF!,U$9,#REF!,V$9))*$X$10,0),0),"")</f>
        <v/>
      </c>
      <c r="X77" s="165">
        <f t="shared" si="24"/>
        <v>0</v>
      </c>
      <c r="Y77" s="201"/>
      <c r="Z77" s="227"/>
      <c r="AA77" s="227"/>
      <c r="AB77" s="115"/>
      <c r="AC77" s="106"/>
      <c r="AD77" s="164"/>
      <c r="AE77" s="164"/>
      <c r="AF77" s="165" t="str">
        <f>IFERROR(IF(AND($AG$10=$X$10,AG77=X77),W77,(ROUND(SUMIFS(#REF!,#REF!,$B77,#REF!,AD$9,#REF!,AE$9)+ROUND((AG77-SUMIFS(#REF!,#REF!,$B77,#REF!,AD$9,#REF!,AE$9))*$AG$10,0),0))),"")</f>
        <v/>
      </c>
      <c r="AG77" s="165">
        <f t="shared" si="25"/>
        <v>0</v>
      </c>
      <c r="AH77" s="201"/>
      <c r="AI77" s="227"/>
      <c r="AJ77" s="227"/>
      <c r="AK77" s="201"/>
      <c r="AM77" s="203" t="e">
        <f>#REF!</f>
        <v>#REF!</v>
      </c>
      <c r="AN77" s="166" t="e">
        <f>#REF!</f>
        <v>#REF!</v>
      </c>
      <c r="AO77" s="166" t="e">
        <f>#REF!</f>
        <v>#REF!</v>
      </c>
      <c r="AP77" s="166" t="e">
        <f>#REF!</f>
        <v>#REF!</v>
      </c>
      <c r="AQ77" s="166">
        <f t="shared" si="3"/>
        <v>9</v>
      </c>
      <c r="AR77" s="232" t="s">
        <v>706</v>
      </c>
      <c r="AS77" s="116"/>
      <c r="AT77" s="201"/>
      <c r="AU77" s="106"/>
      <c r="AV77" s="233"/>
    </row>
    <row r="78" spans="1:48" s="107" customFormat="1" hidden="1" outlineLevel="2">
      <c r="A78" s="162" t="str">
        <f>IFERROR(IF(Table48[[#This Row],[We Effect Funding SEK]]=0,"",INDEX(#REF!,MATCH(Table48[[#This Row],[Nr.]],#REF!,0),5)),"")</f>
        <v/>
      </c>
      <c r="B78" s="162" t="str">
        <f>'Budget 2023-2024'!B77</f>
        <v>4.2.1.4.4</v>
      </c>
      <c r="C78" s="163" t="str">
        <f>'Budget 2023-2024'!C77</f>
        <v>[write the cost]</v>
      </c>
      <c r="D78" s="164" t="s">
        <v>639</v>
      </c>
      <c r="E78" s="165">
        <f>'Budget 2023-2024'!G77</f>
        <v>0</v>
      </c>
      <c r="F78" s="165">
        <f>'Budget 2023-2024'!H77</f>
        <v>0</v>
      </c>
      <c r="G78" s="115"/>
      <c r="H78" s="141"/>
      <c r="I78" s="115"/>
      <c r="J78" s="115"/>
      <c r="K78" s="115"/>
      <c r="L78" s="165"/>
      <c r="M78" s="165"/>
      <c r="N78" s="165">
        <f t="shared" si="23"/>
        <v>0</v>
      </c>
      <c r="O78" s="165">
        <f>IFERROR(IF(L78+M78=0,F78,ROUND(F78+ROUND(L78/$O$10,2)-ROUND(M78/$O$10,2),0)),0)</f>
        <v>0</v>
      </c>
      <c r="P78" s="201"/>
      <c r="Q78" s="117"/>
      <c r="R78" s="117"/>
      <c r="S78" s="115"/>
      <c r="T78" s="106"/>
      <c r="U78" s="164"/>
      <c r="V78" s="164"/>
      <c r="W78" s="165" t="str">
        <f>IFERROR(ROUND(SUMIFS(#REF!,#REF!,$A78,#REF!,U$9,#REF!,V$9)+ROUND((X78-SUMIFS(#REF!,#REF!,$A78,#REF!,U$9,#REF!,V$9))*$X$10,0),0),"")</f>
        <v/>
      </c>
      <c r="X78" s="165">
        <f t="shared" si="24"/>
        <v>0</v>
      </c>
      <c r="Y78" s="201"/>
      <c r="Z78" s="227"/>
      <c r="AA78" s="227"/>
      <c r="AB78" s="115"/>
      <c r="AC78" s="106"/>
      <c r="AD78" s="164"/>
      <c r="AE78" s="164"/>
      <c r="AF78" s="165" t="str">
        <f>IFERROR(IF(AND($AG$10=$X$10,AG78=X78),W78,(ROUND(SUMIFS(#REF!,#REF!,$B78,#REF!,AD$9,#REF!,AE$9)+ROUND((AG78-SUMIFS(#REF!,#REF!,$B78,#REF!,AD$9,#REF!,AE$9))*$AG$10,0),0))),"")</f>
        <v/>
      </c>
      <c r="AG78" s="165">
        <f t="shared" si="25"/>
        <v>0</v>
      </c>
      <c r="AH78" s="201"/>
      <c r="AI78" s="227"/>
      <c r="AJ78" s="227"/>
      <c r="AK78" s="201"/>
      <c r="AM78" s="203" t="e">
        <f>#REF!</f>
        <v>#REF!</v>
      </c>
      <c r="AN78" s="166" t="e">
        <f>#REF!</f>
        <v>#REF!</v>
      </c>
      <c r="AO78" s="166" t="e">
        <f>#REF!</f>
        <v>#REF!</v>
      </c>
      <c r="AP78" s="166" t="e">
        <f>#REF!</f>
        <v>#REF!</v>
      </c>
      <c r="AQ78" s="166">
        <f t="shared" ref="AQ78:AQ293" si="26">LEN(B78)</f>
        <v>9</v>
      </c>
      <c r="AR78" s="232" t="s">
        <v>706</v>
      </c>
      <c r="AS78" s="116"/>
      <c r="AT78" s="201"/>
      <c r="AU78" s="106"/>
      <c r="AV78" s="233"/>
    </row>
    <row r="79" spans="1:48" s="107" customFormat="1" hidden="1" outlineLevel="2">
      <c r="A79" s="162" t="str">
        <f>IFERROR(IF(Table48[[#This Row],[We Effect Funding SEK]]=0,"",INDEX(#REF!,MATCH(Table48[[#This Row],[Nr.]],#REF!,0),5)),"")</f>
        <v/>
      </c>
      <c r="B79" s="162" t="str">
        <f>'Budget 2023-2024'!B78</f>
        <v>4.2.1.4.5</v>
      </c>
      <c r="C79" s="163" t="str">
        <f>'Budget 2023-2024'!C78</f>
        <v>[write the cost]</v>
      </c>
      <c r="D79" s="164" t="s">
        <v>639</v>
      </c>
      <c r="E79" s="165">
        <f>'Budget 2023-2024'!G78</f>
        <v>0</v>
      </c>
      <c r="F79" s="165">
        <f>'Budget 2023-2024'!H78</f>
        <v>0</v>
      </c>
      <c r="G79" s="115"/>
      <c r="H79" s="141"/>
      <c r="I79" s="115"/>
      <c r="J79" s="115"/>
      <c r="K79" s="115"/>
      <c r="L79" s="165"/>
      <c r="M79" s="165"/>
      <c r="N79" s="165">
        <f t="shared" si="23"/>
        <v>0</v>
      </c>
      <c r="O79" s="165">
        <f t="shared" ref="O79:O89" si="27">IFERROR(IF(L79+M79=0,F79,ROUND(F79+ROUND(L79/$O$10,2)-ROUND(M79/$O$10,2),0)),0)</f>
        <v>0</v>
      </c>
      <c r="P79" s="201"/>
      <c r="Q79" s="117"/>
      <c r="R79" s="117"/>
      <c r="S79" s="115" t="str">
        <f t="shared" ref="S79:S91" si="28">IF(OR($AR79="Total Project Costs",$AR79="Heading",$AR79="Subheading",$AR79="Component",$AR79="Output",$AR79="Activity",$AR79="Budget Line"),IF(AND(E79=0,O79=0),"",IF(AND(E79=0,O79&gt;0),100,IF(AND(E79&gt;0,O79=0),100,IF(E79=O79,"",ABS(ROUND((O79-E79)/E79,4)*100))))),"")</f>
        <v/>
      </c>
      <c r="T79" s="106"/>
      <c r="U79" s="164"/>
      <c r="V79" s="164"/>
      <c r="W79" s="165" t="str">
        <f>IFERROR(ROUND(SUMIFS(#REF!,#REF!,$A79,#REF!,U$9,#REF!,V$9)+ROUND((X79-SUMIFS(#REF!,#REF!,$A79,#REF!,U$9,#REF!,V$9))*$X$10,0),0),"")</f>
        <v/>
      </c>
      <c r="X79" s="165">
        <f t="shared" si="24"/>
        <v>0</v>
      </c>
      <c r="Y79" s="201"/>
      <c r="Z79" s="227"/>
      <c r="AA79" s="227"/>
      <c r="AB79" s="115" t="str">
        <f t="shared" ref="AB79:AB110" si="29">IF(OR($AR79="Total Project Costs",$AR79="Heading",$AR79="Subheading",$AR79="Component",$AR79="Output",$AR79="Activity",$AR79="Budget Line"),IF(AND(O79=0,X79=0),"",IF(AND(O79=0,X79&gt;0),100,IF(AND(O79&gt;0,X79=0),100,IF(O79=X79,"",ABS(ROUND((X79-O79)/O79,4)*100))))),"")</f>
        <v/>
      </c>
      <c r="AC79" s="106"/>
      <c r="AD79" s="164"/>
      <c r="AE79" s="164"/>
      <c r="AF79" s="165" t="str">
        <f>IFERROR(IF(AND($AG$10=$X$10,AG79=X79),W79,(ROUND(SUMIFS(#REF!,#REF!,$B79,#REF!,AD$9,#REF!,AE$9)+ROUND((AG79-SUMIFS(#REF!,#REF!,$B79,#REF!,AD$9,#REF!,AE$9))*$AG$10,0),0))),"")</f>
        <v/>
      </c>
      <c r="AG79" s="165">
        <f t="shared" si="25"/>
        <v>0</v>
      </c>
      <c r="AH79" s="201"/>
      <c r="AI79" s="227"/>
      <c r="AJ79" s="227"/>
      <c r="AK79" s="201" t="str">
        <f t="shared" ref="AK79:AK110" si="30">IF(OR($AR79="Total Project Costs",$AR79="Heading",$AR79="Subheading",$AR79="Component",$AR79="Output",$AR79="Activity",$AR79="Budget Line"),IF(AND(X79=0,AG79=0),"",IF(AND(X79=0,AG79&gt;0),100,IF(AND(X79&gt;0,AG79=0),100,IF(X79=AG79,"",ABS(ROUND((AG79-X79)/X79,4)*100))))),"")</f>
        <v/>
      </c>
      <c r="AM79" s="203" t="e">
        <f>#REF!</f>
        <v>#REF!</v>
      </c>
      <c r="AN79" s="166" t="e">
        <f>#REF!</f>
        <v>#REF!</v>
      </c>
      <c r="AO79" s="166" t="e">
        <f>#REF!</f>
        <v>#REF!</v>
      </c>
      <c r="AP79" s="166" t="e">
        <f>#REF!</f>
        <v>#REF!</v>
      </c>
      <c r="AQ79" s="166">
        <f t="shared" si="26"/>
        <v>9</v>
      </c>
      <c r="AR79" s="232" t="s">
        <v>706</v>
      </c>
      <c r="AS79" s="116"/>
      <c r="AT79" s="201"/>
      <c r="AU79" s="106"/>
      <c r="AV79" s="233"/>
    </row>
    <row r="80" spans="1:48" s="107" customFormat="1" hidden="1" outlineLevel="2">
      <c r="A80" s="162" t="str">
        <f>IFERROR(IF(Table48[[#This Row],[We Effect Funding SEK]]=0,"",INDEX(#REF!,MATCH(Table48[[#This Row],[Nr.]],#REF!,0),5)),"")</f>
        <v/>
      </c>
      <c r="B80" s="162" t="str">
        <f>'Budget 2023-2024'!B79</f>
        <v>4.2.1.4.6</v>
      </c>
      <c r="C80" s="163" t="str">
        <f>'Budget 2023-2024'!C79</f>
        <v>[write the cost]</v>
      </c>
      <c r="D80" s="164" t="s">
        <v>639</v>
      </c>
      <c r="E80" s="165">
        <f>'Budget 2023-2024'!G79</f>
        <v>0</v>
      </c>
      <c r="F80" s="165">
        <f>'Budget 2023-2024'!H79</f>
        <v>0</v>
      </c>
      <c r="G80" s="115"/>
      <c r="H80" s="141"/>
      <c r="I80" s="115"/>
      <c r="J80" s="115"/>
      <c r="K80" s="115"/>
      <c r="L80" s="165"/>
      <c r="M80" s="165"/>
      <c r="N80" s="165">
        <f t="shared" si="23"/>
        <v>0</v>
      </c>
      <c r="O80" s="165">
        <f t="shared" si="27"/>
        <v>0</v>
      </c>
      <c r="P80" s="201"/>
      <c r="Q80" s="117"/>
      <c r="R80" s="117"/>
      <c r="S80" s="115" t="str">
        <f t="shared" si="28"/>
        <v/>
      </c>
      <c r="T80" s="106"/>
      <c r="U80" s="164"/>
      <c r="V80" s="164"/>
      <c r="W80" s="165" t="str">
        <f>IFERROR(ROUND(SUMIFS(#REF!,#REF!,$A80,#REF!,U$9,#REF!,V$9)+ROUND((X80-SUMIFS(#REF!,#REF!,$A80,#REF!,U$9,#REF!,V$9))*$X$10,0),0),"")</f>
        <v/>
      </c>
      <c r="X80" s="165">
        <f t="shared" si="24"/>
        <v>0</v>
      </c>
      <c r="Y80" s="201"/>
      <c r="Z80" s="227"/>
      <c r="AA80" s="227"/>
      <c r="AB80" s="115" t="str">
        <f t="shared" si="29"/>
        <v/>
      </c>
      <c r="AC80" s="106"/>
      <c r="AD80" s="164"/>
      <c r="AE80" s="164"/>
      <c r="AF80" s="165" t="str">
        <f>IFERROR(IF(AND($AG$10=$X$10,AG80=X80),W80,(ROUND(SUMIFS(#REF!,#REF!,$B80,#REF!,AD$9,#REF!,AE$9)+ROUND((AG80-SUMIFS(#REF!,#REF!,$B80,#REF!,AD$9,#REF!,AE$9))*$AG$10,0),0))),"")</f>
        <v/>
      </c>
      <c r="AG80" s="165">
        <f t="shared" si="25"/>
        <v>0</v>
      </c>
      <c r="AH80" s="201"/>
      <c r="AI80" s="227"/>
      <c r="AJ80" s="227"/>
      <c r="AK80" s="201" t="str">
        <f t="shared" si="30"/>
        <v/>
      </c>
      <c r="AM80" s="203" t="e">
        <f>#REF!</f>
        <v>#REF!</v>
      </c>
      <c r="AN80" s="166" t="e">
        <f>#REF!</f>
        <v>#REF!</v>
      </c>
      <c r="AO80" s="166" t="e">
        <f>#REF!</f>
        <v>#REF!</v>
      </c>
      <c r="AP80" s="166" t="e">
        <f>#REF!</f>
        <v>#REF!</v>
      </c>
      <c r="AQ80" s="166">
        <f t="shared" si="26"/>
        <v>9</v>
      </c>
      <c r="AR80" s="232" t="s">
        <v>706</v>
      </c>
      <c r="AS80" s="116"/>
      <c r="AT80" s="201"/>
      <c r="AU80" s="106"/>
      <c r="AV80" s="233"/>
    </row>
    <row r="81" spans="1:48" s="107" customFormat="1" hidden="1" outlineLevel="2">
      <c r="A81" s="162" t="str">
        <f>IFERROR(IF(Table48[[#This Row],[We Effect Funding SEK]]=0,"",INDEX(#REF!,MATCH(Table48[[#This Row],[Nr.]],#REF!,0),5)),"")</f>
        <v/>
      </c>
      <c r="B81" s="162" t="str">
        <f>'Budget 2023-2024'!B80</f>
        <v>4.2.1.4.7</v>
      </c>
      <c r="C81" s="163" t="str">
        <f>'Budget 2023-2024'!C80</f>
        <v>[write the cost]</v>
      </c>
      <c r="D81" s="164" t="s">
        <v>639</v>
      </c>
      <c r="E81" s="165">
        <f>'Budget 2023-2024'!G80</f>
        <v>0</v>
      </c>
      <c r="F81" s="165">
        <f>'Budget 2023-2024'!H80</f>
        <v>0</v>
      </c>
      <c r="G81" s="115"/>
      <c r="H81" s="141"/>
      <c r="I81" s="115"/>
      <c r="J81" s="115"/>
      <c r="K81" s="115"/>
      <c r="L81" s="165"/>
      <c r="M81" s="165"/>
      <c r="N81" s="165">
        <f t="shared" si="23"/>
        <v>0</v>
      </c>
      <c r="O81" s="165">
        <f t="shared" si="27"/>
        <v>0</v>
      </c>
      <c r="P81" s="201"/>
      <c r="Q81" s="117"/>
      <c r="R81" s="117"/>
      <c r="S81" s="115" t="str">
        <f t="shared" si="28"/>
        <v/>
      </c>
      <c r="T81" s="106"/>
      <c r="U81" s="164"/>
      <c r="V81" s="164"/>
      <c r="W81" s="165" t="str">
        <f>IFERROR(ROUND(SUMIFS(#REF!,#REF!,$A81,#REF!,U$9,#REF!,V$9)+ROUND((X81-SUMIFS(#REF!,#REF!,$A81,#REF!,U$9,#REF!,V$9))*$X$10,0),0),"")</f>
        <v/>
      </c>
      <c r="X81" s="165">
        <f t="shared" si="24"/>
        <v>0</v>
      </c>
      <c r="Y81" s="201"/>
      <c r="Z81" s="227"/>
      <c r="AA81" s="227"/>
      <c r="AB81" s="115" t="str">
        <f t="shared" si="29"/>
        <v/>
      </c>
      <c r="AC81" s="106"/>
      <c r="AD81" s="164"/>
      <c r="AE81" s="164"/>
      <c r="AF81" s="165" t="str">
        <f>IFERROR(IF(AND($AG$10=$X$10,AG81=X81),W81,(ROUND(SUMIFS(#REF!,#REF!,$B81,#REF!,AD$9,#REF!,AE$9)+ROUND((AG81-SUMIFS(#REF!,#REF!,$B81,#REF!,AD$9,#REF!,AE$9))*$AG$10,0),0))),"")</f>
        <v/>
      </c>
      <c r="AG81" s="165">
        <f t="shared" si="25"/>
        <v>0</v>
      </c>
      <c r="AH81" s="201"/>
      <c r="AI81" s="227"/>
      <c r="AJ81" s="227"/>
      <c r="AK81" s="201" t="str">
        <f t="shared" si="30"/>
        <v/>
      </c>
      <c r="AM81" s="203" t="e">
        <f>#REF!</f>
        <v>#REF!</v>
      </c>
      <c r="AN81" s="166" t="e">
        <f>#REF!</f>
        <v>#REF!</v>
      </c>
      <c r="AO81" s="166" t="e">
        <f>#REF!</f>
        <v>#REF!</v>
      </c>
      <c r="AP81" s="166" t="e">
        <f>#REF!</f>
        <v>#REF!</v>
      </c>
      <c r="AQ81" s="166">
        <f t="shared" si="26"/>
        <v>9</v>
      </c>
      <c r="AR81" s="232" t="s">
        <v>706</v>
      </c>
      <c r="AS81" s="116"/>
      <c r="AT81" s="201"/>
      <c r="AU81" s="106"/>
      <c r="AV81" s="233"/>
    </row>
    <row r="82" spans="1:48" s="107" customFormat="1" hidden="1" outlineLevel="2">
      <c r="A82" s="162" t="str">
        <f>IFERROR(IF(Table48[[#This Row],[We Effect Funding SEK]]=0,"",INDEX(#REF!,MATCH(Table48[[#This Row],[Nr.]],#REF!,0),5)),"")</f>
        <v/>
      </c>
      <c r="B82" s="162" t="str">
        <f>'Budget 2023-2024'!B81</f>
        <v>4.2.1.4.8</v>
      </c>
      <c r="C82" s="163" t="str">
        <f>'Budget 2023-2024'!C81</f>
        <v>[write the cost]</v>
      </c>
      <c r="D82" s="164" t="s">
        <v>639</v>
      </c>
      <c r="E82" s="165">
        <f>'Budget 2023-2024'!G81</f>
        <v>0</v>
      </c>
      <c r="F82" s="165">
        <f>'Budget 2023-2024'!H81</f>
        <v>0</v>
      </c>
      <c r="G82" s="115"/>
      <c r="H82" s="141"/>
      <c r="I82" s="115"/>
      <c r="J82" s="115"/>
      <c r="K82" s="115"/>
      <c r="L82" s="165"/>
      <c r="M82" s="165"/>
      <c r="N82" s="165">
        <f t="shared" si="23"/>
        <v>0</v>
      </c>
      <c r="O82" s="165">
        <f t="shared" si="27"/>
        <v>0</v>
      </c>
      <c r="P82" s="201"/>
      <c r="Q82" s="117"/>
      <c r="R82" s="117"/>
      <c r="S82" s="115" t="str">
        <f t="shared" si="28"/>
        <v/>
      </c>
      <c r="T82" s="106"/>
      <c r="U82" s="164"/>
      <c r="V82" s="164"/>
      <c r="W82" s="165" t="str">
        <f>IFERROR(ROUND(SUMIFS(#REF!,#REF!,$A82,#REF!,U$9,#REF!,V$9)+ROUND((X82-SUMIFS(#REF!,#REF!,$A82,#REF!,U$9,#REF!,V$9))*$X$10,0),0),"")</f>
        <v/>
      </c>
      <c r="X82" s="165">
        <f t="shared" si="24"/>
        <v>0</v>
      </c>
      <c r="Y82" s="201"/>
      <c r="Z82" s="227"/>
      <c r="AA82" s="227"/>
      <c r="AB82" s="115" t="str">
        <f t="shared" si="29"/>
        <v/>
      </c>
      <c r="AC82" s="106"/>
      <c r="AD82" s="164"/>
      <c r="AE82" s="164"/>
      <c r="AF82" s="165" t="str">
        <f>IFERROR(IF(AND($AG$10=$X$10,AG82=X82),W82,(ROUND(SUMIFS(#REF!,#REF!,$B82,#REF!,AD$9,#REF!,AE$9)+ROUND((AG82-SUMIFS(#REF!,#REF!,$B82,#REF!,AD$9,#REF!,AE$9))*$AG$10,0),0))),"")</f>
        <v/>
      </c>
      <c r="AG82" s="165">
        <f t="shared" si="25"/>
        <v>0</v>
      </c>
      <c r="AH82" s="201"/>
      <c r="AI82" s="227"/>
      <c r="AJ82" s="227"/>
      <c r="AK82" s="201" t="str">
        <f t="shared" si="30"/>
        <v/>
      </c>
      <c r="AM82" s="203" t="e">
        <f>#REF!</f>
        <v>#REF!</v>
      </c>
      <c r="AN82" s="166" t="e">
        <f>#REF!</f>
        <v>#REF!</v>
      </c>
      <c r="AO82" s="166" t="e">
        <f>#REF!</f>
        <v>#REF!</v>
      </c>
      <c r="AP82" s="166" t="e">
        <f>#REF!</f>
        <v>#REF!</v>
      </c>
      <c r="AQ82" s="166">
        <f t="shared" si="26"/>
        <v>9</v>
      </c>
      <c r="AR82" s="232" t="s">
        <v>706</v>
      </c>
      <c r="AS82" s="116"/>
      <c r="AT82" s="201"/>
      <c r="AU82" s="106"/>
      <c r="AV82" s="233"/>
    </row>
    <row r="83" spans="1:48" s="107" customFormat="1" hidden="1" outlineLevel="2">
      <c r="A83" s="162" t="str">
        <f>IFERROR(IF(Table48[[#This Row],[We Effect Funding SEK]]=0,"",INDEX(#REF!,MATCH(Table48[[#This Row],[Nr.]],#REF!,0),5)),"")</f>
        <v/>
      </c>
      <c r="B83" s="162" t="str">
        <f>'Budget 2023-2024'!B82</f>
        <v>4.2.1.4.9</v>
      </c>
      <c r="C83" s="163" t="str">
        <f>'Budget 2023-2024'!C82</f>
        <v>[write the cost]</v>
      </c>
      <c r="D83" s="164" t="s">
        <v>639</v>
      </c>
      <c r="E83" s="165">
        <f>'Budget 2023-2024'!G82</f>
        <v>0</v>
      </c>
      <c r="F83" s="165">
        <f>'Budget 2023-2024'!H82</f>
        <v>0</v>
      </c>
      <c r="G83" s="115"/>
      <c r="H83" s="141"/>
      <c r="I83" s="115"/>
      <c r="J83" s="115"/>
      <c r="K83" s="115"/>
      <c r="L83" s="165"/>
      <c r="M83" s="165"/>
      <c r="N83" s="165">
        <f t="shared" si="23"/>
        <v>0</v>
      </c>
      <c r="O83" s="165">
        <f t="shared" si="27"/>
        <v>0</v>
      </c>
      <c r="P83" s="201"/>
      <c r="Q83" s="117"/>
      <c r="R83" s="117"/>
      <c r="S83" s="115" t="str">
        <f t="shared" si="28"/>
        <v/>
      </c>
      <c r="T83" s="106"/>
      <c r="U83" s="164"/>
      <c r="V83" s="164"/>
      <c r="W83" s="165" t="str">
        <f>IFERROR(ROUND(SUMIFS(#REF!,#REF!,$A83,#REF!,U$9,#REF!,V$9)+ROUND((X83-SUMIFS(#REF!,#REF!,$A83,#REF!,U$9,#REF!,V$9))*$X$10,0),0),"")</f>
        <v/>
      </c>
      <c r="X83" s="165">
        <f t="shared" si="24"/>
        <v>0</v>
      </c>
      <c r="Y83" s="201"/>
      <c r="Z83" s="227"/>
      <c r="AA83" s="227"/>
      <c r="AB83" s="115" t="str">
        <f t="shared" si="29"/>
        <v/>
      </c>
      <c r="AC83" s="106"/>
      <c r="AD83" s="164"/>
      <c r="AE83" s="164"/>
      <c r="AF83" s="165" t="str">
        <f>IFERROR(IF(AND($AG$10=$X$10,AG83=X83),W83,(ROUND(SUMIFS(#REF!,#REF!,$B83,#REF!,AD$9,#REF!,AE$9)+ROUND((AG83-SUMIFS(#REF!,#REF!,$B83,#REF!,AD$9,#REF!,AE$9))*$AG$10,0),0))),"")</f>
        <v/>
      </c>
      <c r="AG83" s="165">
        <f t="shared" si="25"/>
        <v>0</v>
      </c>
      <c r="AH83" s="201"/>
      <c r="AI83" s="227"/>
      <c r="AJ83" s="227"/>
      <c r="AK83" s="201" t="str">
        <f t="shared" si="30"/>
        <v/>
      </c>
      <c r="AM83" s="203" t="e">
        <f>#REF!</f>
        <v>#REF!</v>
      </c>
      <c r="AN83" s="166" t="e">
        <f>#REF!</f>
        <v>#REF!</v>
      </c>
      <c r="AO83" s="166" t="e">
        <f>#REF!</f>
        <v>#REF!</v>
      </c>
      <c r="AP83" s="166" t="e">
        <f>#REF!</f>
        <v>#REF!</v>
      </c>
      <c r="AQ83" s="166">
        <f t="shared" si="26"/>
        <v>9</v>
      </c>
      <c r="AR83" s="232" t="s">
        <v>706</v>
      </c>
      <c r="AS83" s="116"/>
      <c r="AT83" s="201"/>
      <c r="AU83" s="106"/>
      <c r="AV83" s="233"/>
    </row>
    <row r="84" spans="1:48" s="107" customFormat="1" hidden="1" outlineLevel="2">
      <c r="A84" s="162" t="str">
        <f>IFERROR(IF(Table48[[#This Row],[We Effect Funding SEK]]=0,"",INDEX(#REF!,MATCH(Table48[[#This Row],[Nr.]],#REF!,0),5)),"")</f>
        <v/>
      </c>
      <c r="B84" s="162" t="str">
        <f>'Budget 2023-2024'!B83</f>
        <v>4.2.1.4.10</v>
      </c>
      <c r="C84" s="163" t="str">
        <f>'Budget 2023-2024'!C83</f>
        <v>[write the cost]</v>
      </c>
      <c r="D84" s="164" t="s">
        <v>639</v>
      </c>
      <c r="E84" s="165">
        <f>'Budget 2023-2024'!G83</f>
        <v>0</v>
      </c>
      <c r="F84" s="165">
        <f>'Budget 2023-2024'!H83</f>
        <v>0</v>
      </c>
      <c r="G84" s="115"/>
      <c r="H84" s="141"/>
      <c r="I84" s="115"/>
      <c r="J84" s="115"/>
      <c r="K84" s="115"/>
      <c r="L84" s="165"/>
      <c r="M84" s="165"/>
      <c r="N84" s="165">
        <f t="shared" si="23"/>
        <v>0</v>
      </c>
      <c r="O84" s="165">
        <f t="shared" si="27"/>
        <v>0</v>
      </c>
      <c r="P84" s="201"/>
      <c r="Q84" s="117"/>
      <c r="R84" s="117"/>
      <c r="S84" s="115" t="str">
        <f t="shared" si="28"/>
        <v/>
      </c>
      <c r="T84" s="106"/>
      <c r="U84" s="164"/>
      <c r="V84" s="164"/>
      <c r="W84" s="165" t="str">
        <f>IFERROR(ROUND(SUMIFS(#REF!,#REF!,$A84,#REF!,U$9,#REF!,V$9)+ROUND((X84-SUMIFS(#REF!,#REF!,$A84,#REF!,U$9,#REF!,V$9))*$X$10,0),0),"")</f>
        <v/>
      </c>
      <c r="X84" s="165">
        <f t="shared" si="24"/>
        <v>0</v>
      </c>
      <c r="Y84" s="201"/>
      <c r="Z84" s="227"/>
      <c r="AA84" s="227"/>
      <c r="AB84" s="115" t="str">
        <f t="shared" si="29"/>
        <v/>
      </c>
      <c r="AC84" s="106"/>
      <c r="AD84" s="164"/>
      <c r="AE84" s="164"/>
      <c r="AF84" s="165" t="str">
        <f>IFERROR(IF(AND($AG$10=$X$10,AG84=X84),W84,(ROUND(SUMIFS(#REF!,#REF!,$B84,#REF!,AD$9,#REF!,AE$9)+ROUND((AG84-SUMIFS(#REF!,#REF!,$B84,#REF!,AD$9,#REF!,AE$9))*$AG$10,0),0))),"")</f>
        <v/>
      </c>
      <c r="AG84" s="165">
        <f t="shared" si="25"/>
        <v>0</v>
      </c>
      <c r="AH84" s="201"/>
      <c r="AI84" s="227"/>
      <c r="AJ84" s="227"/>
      <c r="AK84" s="201" t="str">
        <f t="shared" si="30"/>
        <v/>
      </c>
      <c r="AM84" s="203" t="e">
        <f>#REF!</f>
        <v>#REF!</v>
      </c>
      <c r="AN84" s="166" t="e">
        <f>#REF!</f>
        <v>#REF!</v>
      </c>
      <c r="AO84" s="166" t="e">
        <f>#REF!</f>
        <v>#REF!</v>
      </c>
      <c r="AP84" s="166" t="e">
        <f>#REF!</f>
        <v>#REF!</v>
      </c>
      <c r="AQ84" s="166">
        <f t="shared" si="26"/>
        <v>10</v>
      </c>
      <c r="AR84" s="232" t="s">
        <v>706</v>
      </c>
      <c r="AS84" s="116"/>
      <c r="AT84" s="201"/>
      <c r="AU84" s="106"/>
      <c r="AV84" s="233"/>
    </row>
    <row r="85" spans="1:48" s="107" customFormat="1" hidden="1" outlineLevel="2">
      <c r="A85" s="162" t="str">
        <f>IFERROR(IF(Table48[[#This Row],[We Effect Funding SEK]]=0,"",INDEX(#REF!,MATCH(Table48[[#This Row],[Nr.]],#REF!,0),5)),"")</f>
        <v/>
      </c>
      <c r="B85" s="162" t="str">
        <f>'Budget 2023-2024'!B84</f>
        <v>4.2.1.4.11</v>
      </c>
      <c r="C85" s="163" t="str">
        <f>'Budget 2023-2024'!C84</f>
        <v>[write the cost]</v>
      </c>
      <c r="D85" s="164" t="s">
        <v>639</v>
      </c>
      <c r="E85" s="165">
        <f>'Budget 2023-2024'!G84</f>
        <v>0</v>
      </c>
      <c r="F85" s="165">
        <f>'Budget 2023-2024'!H84</f>
        <v>0</v>
      </c>
      <c r="G85" s="115"/>
      <c r="H85" s="141"/>
      <c r="I85" s="115"/>
      <c r="J85" s="115"/>
      <c r="K85" s="115"/>
      <c r="L85" s="165"/>
      <c r="M85" s="165"/>
      <c r="N85" s="165">
        <f t="shared" si="23"/>
        <v>0</v>
      </c>
      <c r="O85" s="165">
        <f t="shared" si="27"/>
        <v>0</v>
      </c>
      <c r="P85" s="201"/>
      <c r="Q85" s="117"/>
      <c r="R85" s="117"/>
      <c r="S85" s="115" t="str">
        <f t="shared" si="28"/>
        <v/>
      </c>
      <c r="T85" s="106"/>
      <c r="U85" s="164"/>
      <c r="V85" s="164"/>
      <c r="W85" s="165" t="str">
        <f>IFERROR(ROUND(SUMIFS(#REF!,#REF!,$A85,#REF!,U$9,#REF!,V$9)+ROUND((X85-SUMIFS(#REF!,#REF!,$A85,#REF!,U$9,#REF!,V$9))*$X$10,0),0),"")</f>
        <v/>
      </c>
      <c r="X85" s="165">
        <f t="shared" si="24"/>
        <v>0</v>
      </c>
      <c r="Y85" s="201"/>
      <c r="Z85" s="227"/>
      <c r="AA85" s="227"/>
      <c r="AB85" s="115" t="str">
        <f t="shared" si="29"/>
        <v/>
      </c>
      <c r="AC85" s="106"/>
      <c r="AD85" s="164"/>
      <c r="AE85" s="164"/>
      <c r="AF85" s="165" t="str">
        <f>IFERROR(IF(AND($AG$10=$X$10,AG85=X85),W85,(ROUND(SUMIFS(#REF!,#REF!,$B85,#REF!,AD$9,#REF!,AE$9)+ROUND((AG85-SUMIFS(#REF!,#REF!,$B85,#REF!,AD$9,#REF!,AE$9))*$AG$10,0),0))),"")</f>
        <v/>
      </c>
      <c r="AG85" s="165">
        <f t="shared" si="25"/>
        <v>0</v>
      </c>
      <c r="AH85" s="201"/>
      <c r="AI85" s="227"/>
      <c r="AJ85" s="227"/>
      <c r="AK85" s="201" t="str">
        <f t="shared" si="30"/>
        <v/>
      </c>
      <c r="AM85" s="203" t="e">
        <f>#REF!</f>
        <v>#REF!</v>
      </c>
      <c r="AN85" s="166" t="e">
        <f>#REF!</f>
        <v>#REF!</v>
      </c>
      <c r="AO85" s="166" t="e">
        <f>#REF!</f>
        <v>#REF!</v>
      </c>
      <c r="AP85" s="166" t="e">
        <f>#REF!</f>
        <v>#REF!</v>
      </c>
      <c r="AQ85" s="166">
        <f t="shared" si="26"/>
        <v>10</v>
      </c>
      <c r="AR85" s="232" t="s">
        <v>706</v>
      </c>
      <c r="AS85" s="116"/>
      <c r="AT85" s="201"/>
      <c r="AU85" s="106"/>
      <c r="AV85" s="233"/>
    </row>
    <row r="86" spans="1:48" s="107" customFormat="1" hidden="1" outlineLevel="2">
      <c r="A86" s="162" t="str">
        <f>IFERROR(IF(Table48[[#This Row],[We Effect Funding SEK]]=0,"",INDEX(#REF!,MATCH(Table48[[#This Row],[Nr.]],#REF!,0),5)),"")</f>
        <v/>
      </c>
      <c r="B86" s="162" t="str">
        <f>'Budget 2023-2024'!B85</f>
        <v>4.2.1.4.12</v>
      </c>
      <c r="C86" s="163" t="str">
        <f>'Budget 2023-2024'!C85</f>
        <v>[write the cost]</v>
      </c>
      <c r="D86" s="164" t="s">
        <v>639</v>
      </c>
      <c r="E86" s="165">
        <f>'Budget 2023-2024'!G85</f>
        <v>0</v>
      </c>
      <c r="F86" s="165">
        <f>'Budget 2023-2024'!H85</f>
        <v>0</v>
      </c>
      <c r="G86" s="115"/>
      <c r="H86" s="141"/>
      <c r="I86" s="115"/>
      <c r="J86" s="115"/>
      <c r="K86" s="115"/>
      <c r="L86" s="165"/>
      <c r="M86" s="165"/>
      <c r="N86" s="165">
        <f t="shared" si="23"/>
        <v>0</v>
      </c>
      <c r="O86" s="165">
        <f t="shared" si="27"/>
        <v>0</v>
      </c>
      <c r="P86" s="201"/>
      <c r="Q86" s="117"/>
      <c r="R86" s="117"/>
      <c r="S86" s="115" t="str">
        <f t="shared" si="28"/>
        <v/>
      </c>
      <c r="T86" s="106"/>
      <c r="U86" s="164"/>
      <c r="V86" s="164"/>
      <c r="W86" s="165" t="str">
        <f>IFERROR(ROUND(SUMIFS(#REF!,#REF!,$A86,#REF!,U$9,#REF!,V$9)+ROUND((X86-SUMIFS(#REF!,#REF!,$A86,#REF!,U$9,#REF!,V$9))*$X$10,0),0),"")</f>
        <v/>
      </c>
      <c r="X86" s="165">
        <f t="shared" si="24"/>
        <v>0</v>
      </c>
      <c r="Y86" s="201"/>
      <c r="Z86" s="227"/>
      <c r="AA86" s="227"/>
      <c r="AB86" s="115" t="str">
        <f t="shared" si="29"/>
        <v/>
      </c>
      <c r="AC86" s="106"/>
      <c r="AD86" s="164"/>
      <c r="AE86" s="164"/>
      <c r="AF86" s="165" t="str">
        <f>IFERROR(IF(AND($AG$10=$X$10,AG86=X86),W86,(ROUND(SUMIFS(#REF!,#REF!,$B86,#REF!,AD$9,#REF!,AE$9)+ROUND((AG86-SUMIFS(#REF!,#REF!,$B86,#REF!,AD$9,#REF!,AE$9))*$AG$10,0),0))),"")</f>
        <v/>
      </c>
      <c r="AG86" s="165">
        <f t="shared" si="25"/>
        <v>0</v>
      </c>
      <c r="AH86" s="201"/>
      <c r="AI86" s="227"/>
      <c r="AJ86" s="227"/>
      <c r="AK86" s="201" t="str">
        <f t="shared" si="30"/>
        <v/>
      </c>
      <c r="AM86" s="203" t="e">
        <f>#REF!</f>
        <v>#REF!</v>
      </c>
      <c r="AN86" s="166" t="e">
        <f>#REF!</f>
        <v>#REF!</v>
      </c>
      <c r="AO86" s="166" t="e">
        <f>#REF!</f>
        <v>#REF!</v>
      </c>
      <c r="AP86" s="166" t="e">
        <f>#REF!</f>
        <v>#REF!</v>
      </c>
      <c r="AQ86" s="166">
        <f t="shared" si="26"/>
        <v>10</v>
      </c>
      <c r="AR86" s="232" t="s">
        <v>706</v>
      </c>
      <c r="AS86" s="116"/>
      <c r="AT86" s="201"/>
      <c r="AU86" s="106"/>
      <c r="AV86" s="233"/>
    </row>
    <row r="87" spans="1:48" s="107" customFormat="1" hidden="1" outlineLevel="2">
      <c r="A87" s="162" t="str">
        <f>IFERROR(IF(Table48[[#This Row],[We Effect Funding SEK]]=0,"",INDEX(#REF!,MATCH(Table48[[#This Row],[Nr.]],#REF!,0),5)),"")</f>
        <v/>
      </c>
      <c r="B87" s="162" t="str">
        <f>'Budget 2023-2024'!B86</f>
        <v>4.2.1.4.13</v>
      </c>
      <c r="C87" s="163" t="str">
        <f>'Budget 2023-2024'!C86</f>
        <v>[write the cost]</v>
      </c>
      <c r="D87" s="164" t="s">
        <v>639</v>
      </c>
      <c r="E87" s="165">
        <f>'Budget 2023-2024'!G86</f>
        <v>0</v>
      </c>
      <c r="F87" s="165">
        <f>'Budget 2023-2024'!H86</f>
        <v>0</v>
      </c>
      <c r="G87" s="115"/>
      <c r="H87" s="141"/>
      <c r="I87" s="115"/>
      <c r="J87" s="115"/>
      <c r="K87" s="115"/>
      <c r="L87" s="165"/>
      <c r="M87" s="165"/>
      <c r="N87" s="165">
        <f t="shared" si="23"/>
        <v>0</v>
      </c>
      <c r="O87" s="165">
        <f t="shared" si="27"/>
        <v>0</v>
      </c>
      <c r="P87" s="201"/>
      <c r="Q87" s="117"/>
      <c r="R87" s="117"/>
      <c r="S87" s="115" t="str">
        <f t="shared" si="28"/>
        <v/>
      </c>
      <c r="T87" s="106"/>
      <c r="U87" s="164"/>
      <c r="V87" s="164"/>
      <c r="W87" s="165" t="str">
        <f>IFERROR(ROUND(SUMIFS(#REF!,#REF!,$A87,#REF!,U$9,#REF!,V$9)+ROUND((X87-SUMIFS(#REF!,#REF!,$A87,#REF!,U$9,#REF!,V$9))*$X$10,0),0),"")</f>
        <v/>
      </c>
      <c r="X87" s="165">
        <f t="shared" si="24"/>
        <v>0</v>
      </c>
      <c r="Y87" s="201"/>
      <c r="Z87" s="227"/>
      <c r="AA87" s="227"/>
      <c r="AB87" s="115" t="str">
        <f t="shared" si="29"/>
        <v/>
      </c>
      <c r="AC87" s="106"/>
      <c r="AD87" s="164"/>
      <c r="AE87" s="164"/>
      <c r="AF87" s="165" t="str">
        <f>IFERROR(IF(AND($AG$10=$X$10,AG87=X87),W87,(ROUND(SUMIFS(#REF!,#REF!,$B87,#REF!,AD$9,#REF!,AE$9)+ROUND((AG87-SUMIFS(#REF!,#REF!,$B87,#REF!,AD$9,#REF!,AE$9))*$AG$10,0),0))),"")</f>
        <v/>
      </c>
      <c r="AG87" s="165">
        <f t="shared" si="25"/>
        <v>0</v>
      </c>
      <c r="AH87" s="201"/>
      <c r="AI87" s="227"/>
      <c r="AJ87" s="227"/>
      <c r="AK87" s="201" t="str">
        <f t="shared" si="30"/>
        <v/>
      </c>
      <c r="AM87" s="203" t="e">
        <f>#REF!</f>
        <v>#REF!</v>
      </c>
      <c r="AN87" s="166" t="e">
        <f>#REF!</f>
        <v>#REF!</v>
      </c>
      <c r="AO87" s="166" t="e">
        <f>#REF!</f>
        <v>#REF!</v>
      </c>
      <c r="AP87" s="166" t="e">
        <f>#REF!</f>
        <v>#REF!</v>
      </c>
      <c r="AQ87" s="166">
        <f t="shared" si="26"/>
        <v>10</v>
      </c>
      <c r="AR87" s="232" t="s">
        <v>706</v>
      </c>
      <c r="AS87" s="116"/>
      <c r="AT87" s="201"/>
      <c r="AU87" s="106"/>
      <c r="AV87" s="233"/>
    </row>
    <row r="88" spans="1:48" s="107" customFormat="1" hidden="1" outlineLevel="2">
      <c r="A88" s="162" t="str">
        <f>IFERROR(IF(Table48[[#This Row],[We Effect Funding SEK]]=0,"",INDEX(#REF!,MATCH(Table48[[#This Row],[Nr.]],#REF!,0),5)),"")</f>
        <v/>
      </c>
      <c r="B88" s="162" t="str">
        <f>'Budget 2023-2024'!B87</f>
        <v>4.2.1.4.14</v>
      </c>
      <c r="C88" s="163" t="str">
        <f>'Budget 2023-2024'!C87</f>
        <v>[write the cost]</v>
      </c>
      <c r="D88" s="164" t="s">
        <v>639</v>
      </c>
      <c r="E88" s="165">
        <f>'Budget 2023-2024'!G87</f>
        <v>0</v>
      </c>
      <c r="F88" s="165">
        <f>'Budget 2023-2024'!H87</f>
        <v>0</v>
      </c>
      <c r="G88" s="115"/>
      <c r="H88" s="141"/>
      <c r="I88" s="115"/>
      <c r="J88" s="115"/>
      <c r="K88" s="115"/>
      <c r="L88" s="165"/>
      <c r="M88" s="165"/>
      <c r="N88" s="165">
        <f t="shared" si="23"/>
        <v>0</v>
      </c>
      <c r="O88" s="165">
        <f t="shared" si="27"/>
        <v>0</v>
      </c>
      <c r="P88" s="201"/>
      <c r="Q88" s="117"/>
      <c r="R88" s="117"/>
      <c r="S88" s="115" t="str">
        <f t="shared" si="28"/>
        <v/>
      </c>
      <c r="T88" s="106"/>
      <c r="U88" s="164"/>
      <c r="V88" s="164"/>
      <c r="W88" s="165" t="str">
        <f>IFERROR(ROUND(SUMIFS(#REF!,#REF!,$A88,#REF!,U$9,#REF!,V$9)+ROUND((X88-SUMIFS(#REF!,#REF!,$A88,#REF!,U$9,#REF!,V$9))*$X$10,0),0),"")</f>
        <v/>
      </c>
      <c r="X88" s="165">
        <f t="shared" si="24"/>
        <v>0</v>
      </c>
      <c r="Y88" s="201"/>
      <c r="Z88" s="227"/>
      <c r="AA88" s="227"/>
      <c r="AB88" s="115" t="str">
        <f t="shared" si="29"/>
        <v/>
      </c>
      <c r="AC88" s="106"/>
      <c r="AD88" s="164"/>
      <c r="AE88" s="164"/>
      <c r="AF88" s="165" t="str">
        <f>IFERROR(IF(AND($AG$10=$X$10,AG88=X88),W88,(ROUND(SUMIFS(#REF!,#REF!,$B88,#REF!,AD$9,#REF!,AE$9)+ROUND((AG88-SUMIFS(#REF!,#REF!,$B88,#REF!,AD$9,#REF!,AE$9))*$AG$10,0),0))),"")</f>
        <v/>
      </c>
      <c r="AG88" s="165">
        <f t="shared" si="25"/>
        <v>0</v>
      </c>
      <c r="AH88" s="201"/>
      <c r="AI88" s="227"/>
      <c r="AJ88" s="227"/>
      <c r="AK88" s="201" t="str">
        <f t="shared" si="30"/>
        <v/>
      </c>
      <c r="AM88" s="203" t="e">
        <f>#REF!</f>
        <v>#REF!</v>
      </c>
      <c r="AN88" s="166" t="e">
        <f>#REF!</f>
        <v>#REF!</v>
      </c>
      <c r="AO88" s="166" t="e">
        <f>#REF!</f>
        <v>#REF!</v>
      </c>
      <c r="AP88" s="166" t="e">
        <f>#REF!</f>
        <v>#REF!</v>
      </c>
      <c r="AQ88" s="166">
        <f t="shared" si="26"/>
        <v>10</v>
      </c>
      <c r="AR88" s="232" t="s">
        <v>706</v>
      </c>
      <c r="AS88" s="116"/>
      <c r="AT88" s="201"/>
      <c r="AU88" s="106"/>
      <c r="AV88" s="233"/>
    </row>
    <row r="89" spans="1:48" s="106" customFormat="1" ht="15" hidden="1" outlineLevel="2">
      <c r="A89" s="162" t="str">
        <f>IFERROR(IF(Table48[[#This Row],[We Effect Funding SEK]]=0,"",INDEX(#REF!,MATCH(Table48[[#This Row],[Nr.]],#REF!,0),5)),"")</f>
        <v/>
      </c>
      <c r="B89" s="162" t="str">
        <f>'Budget 2023-2024'!B88</f>
        <v>4.2.1.4.15</v>
      </c>
      <c r="C89" s="163" t="str">
        <f>'Budget 2023-2024'!C88</f>
        <v>[write the cost]</v>
      </c>
      <c r="D89" s="164" t="s">
        <v>639</v>
      </c>
      <c r="E89" s="165">
        <f>'Budget 2023-2024'!G88</f>
        <v>0</v>
      </c>
      <c r="F89" s="165">
        <f>'Budget 2023-2024'!H88</f>
        <v>0</v>
      </c>
      <c r="G89" s="115"/>
      <c r="H89" s="141"/>
      <c r="I89" s="115"/>
      <c r="J89" s="115"/>
      <c r="K89" s="115"/>
      <c r="L89" s="165"/>
      <c r="M89" s="165"/>
      <c r="N89" s="165">
        <f t="shared" si="23"/>
        <v>0</v>
      </c>
      <c r="O89" s="165">
        <f t="shared" si="27"/>
        <v>0</v>
      </c>
      <c r="P89" s="201"/>
      <c r="Q89" s="117"/>
      <c r="R89" s="117"/>
      <c r="S89" s="115" t="str">
        <f t="shared" si="28"/>
        <v/>
      </c>
      <c r="U89" s="164"/>
      <c r="V89" s="164"/>
      <c r="W89" s="165" t="str">
        <f>IFERROR(ROUND(SUMIFS(#REF!,#REF!,$A89,#REF!,U$9,#REF!,V$9)+ROUND((X89-SUMIFS(#REF!,#REF!,$A89,#REF!,U$9,#REF!,V$9))*$X$10,0),0),"")</f>
        <v/>
      </c>
      <c r="X89" s="165">
        <f t="shared" si="24"/>
        <v>0</v>
      </c>
      <c r="Y89" s="201"/>
      <c r="Z89" s="227"/>
      <c r="AA89" s="227"/>
      <c r="AB89" s="115" t="str">
        <f t="shared" si="29"/>
        <v/>
      </c>
      <c r="AD89" s="164"/>
      <c r="AE89" s="164"/>
      <c r="AF89" s="165" t="str">
        <f>IFERROR(IF(AND($AG$10=$X$10,AG89=X89),W89,(ROUND(SUMIFS(#REF!,#REF!,$B89,#REF!,AD$9,#REF!,AE$9)+ROUND((AG89-SUMIFS(#REF!,#REF!,$B89,#REF!,AD$9,#REF!,AE$9))*$AG$10,0),0))),"")</f>
        <v/>
      </c>
      <c r="AG89" s="165">
        <f t="shared" si="25"/>
        <v>0</v>
      </c>
      <c r="AH89" s="201"/>
      <c r="AI89" s="227"/>
      <c r="AJ89" s="227"/>
      <c r="AK89" s="201" t="str">
        <f t="shared" si="30"/>
        <v/>
      </c>
      <c r="AL89" s="107"/>
      <c r="AM89" s="203" t="e">
        <f>#REF!</f>
        <v>#REF!</v>
      </c>
      <c r="AN89" s="166" t="e">
        <f>#REF!</f>
        <v>#REF!</v>
      </c>
      <c r="AO89" s="166" t="e">
        <f>#REF!</f>
        <v>#REF!</v>
      </c>
      <c r="AP89" s="166" t="e">
        <f>#REF!</f>
        <v>#REF!</v>
      </c>
      <c r="AQ89" s="166">
        <f t="shared" si="26"/>
        <v>10</v>
      </c>
      <c r="AR89" s="232" t="s">
        <v>706</v>
      </c>
      <c r="AS89" s="116"/>
      <c r="AT89" s="206"/>
      <c r="AV89" s="233"/>
    </row>
    <row r="90" spans="1:48" s="107" customFormat="1" hidden="1" outlineLevel="1">
      <c r="A90" s="181" t="str">
        <f>IFERROR(IF(Table48[[#This Row],[We Effect Funding SEK]]=0,"",INDEX(#REF!,MATCH(Table48[[#This Row],[Nr.]],#REF!,0),5)),"")</f>
        <v/>
      </c>
      <c r="B90" s="182" t="str">
        <f>'Budget 2023-2024'!B89</f>
        <v>4.2.1.5</v>
      </c>
      <c r="C90" s="183" t="str">
        <f>'Budget 2023-2024'!C89</f>
        <v>[write the activity]</v>
      </c>
      <c r="D90" s="184"/>
      <c r="E90" s="184">
        <f>SUM(E91:E105)</f>
        <v>0</v>
      </c>
      <c r="F90" s="184">
        <f>SUM(F91:F105)</f>
        <v>0</v>
      </c>
      <c r="G90" s="115"/>
      <c r="H90" s="141"/>
      <c r="I90" s="115"/>
      <c r="J90" s="115"/>
      <c r="K90" s="115"/>
      <c r="L90" s="184">
        <f>SUM(L91:L105)</f>
        <v>0</v>
      </c>
      <c r="M90" s="184">
        <f>SUM(M91:M105)</f>
        <v>0</v>
      </c>
      <c r="N90" s="184">
        <f>SUM(N91:N105)</f>
        <v>0</v>
      </c>
      <c r="O90" s="184">
        <f>SUM(O91:O105)</f>
        <v>0</v>
      </c>
      <c r="P90" s="201"/>
      <c r="Q90" s="117"/>
      <c r="R90" s="117"/>
      <c r="S90" s="115" t="str">
        <f t="shared" si="28"/>
        <v/>
      </c>
      <c r="T90" s="106"/>
      <c r="U90" s="184">
        <f>SUM(U91:U105)</f>
        <v>0</v>
      </c>
      <c r="V90" s="184">
        <f>SUM(V91:V105)</f>
        <v>0</v>
      </c>
      <c r="W90" s="184">
        <f>SUM(W91:W105)</f>
        <v>0</v>
      </c>
      <c r="X90" s="184">
        <f>SUM(X91:X105)</f>
        <v>0</v>
      </c>
      <c r="Y90" s="201"/>
      <c r="Z90" s="118"/>
      <c r="AA90" s="118"/>
      <c r="AB90" s="115" t="str">
        <f t="shared" si="29"/>
        <v/>
      </c>
      <c r="AC90" s="106"/>
      <c r="AD90" s="184">
        <f>SUM(AD91:AD105)</f>
        <v>0</v>
      </c>
      <c r="AE90" s="184">
        <f>SUM(AE91:AE105)</f>
        <v>0</v>
      </c>
      <c r="AF90" s="184">
        <f>SUM(AF91:AF105)</f>
        <v>0</v>
      </c>
      <c r="AG90" s="184">
        <f>SUM(AG91:AG105)</f>
        <v>0</v>
      </c>
      <c r="AH90" s="201"/>
      <c r="AI90" s="118"/>
      <c r="AJ90" s="118"/>
      <c r="AK90" s="201" t="str">
        <f t="shared" si="30"/>
        <v/>
      </c>
      <c r="AM90" s="203" t="e">
        <f>#REF!</f>
        <v>#REF!</v>
      </c>
      <c r="AN90" s="166" t="e">
        <f>#REF!</f>
        <v>#REF!</v>
      </c>
      <c r="AO90" s="166" t="e">
        <f>#REF!</f>
        <v>#REF!</v>
      </c>
      <c r="AP90" s="166" t="e">
        <f>#REF!</f>
        <v>#REF!</v>
      </c>
      <c r="AQ90" s="166">
        <f t="shared" si="26"/>
        <v>7</v>
      </c>
      <c r="AR90" s="232" t="s">
        <v>705</v>
      </c>
      <c r="AS90" s="116"/>
      <c r="AT90" s="201"/>
      <c r="AU90" s="106"/>
      <c r="AV90" s="233"/>
    </row>
    <row r="91" spans="1:48" s="107" customFormat="1" hidden="1" outlineLevel="2">
      <c r="A91" s="162" t="str">
        <f>IFERROR(IF(Table48[[#This Row],[We Effect Funding SEK]]=0,"",INDEX(#REF!,MATCH(Table48[[#This Row],[Nr.]],#REF!,0),5)),"")</f>
        <v/>
      </c>
      <c r="B91" s="162" t="str">
        <f>'Budget 2023-2024'!B90</f>
        <v>4.2.1.5.1</v>
      </c>
      <c r="C91" s="163" t="str">
        <f>'Budget 2023-2024'!C90</f>
        <v>[write the cost]</v>
      </c>
      <c r="D91" s="164" t="s">
        <v>639</v>
      </c>
      <c r="E91" s="165">
        <f>'Budget 2023-2024'!G90</f>
        <v>0</v>
      </c>
      <c r="F91" s="165">
        <f>'Budget 2023-2024'!H90</f>
        <v>0</v>
      </c>
      <c r="G91" s="115"/>
      <c r="H91" s="141"/>
      <c r="I91" s="115"/>
      <c r="J91" s="115"/>
      <c r="K91" s="115"/>
      <c r="L91" s="165"/>
      <c r="M91" s="165"/>
      <c r="N91" s="165">
        <f t="shared" ref="N91:N105" si="31">IFERROR(ROUND(O91*$O$10,0),0)</f>
        <v>0</v>
      </c>
      <c r="O91" s="165">
        <f>IFERROR(IF(L91+M91=0,F91,ROUND(F91+ROUND(L91/$O$10,2)-ROUND(M91/$O$10,2),0)),0)</f>
        <v>0</v>
      </c>
      <c r="P91" s="201"/>
      <c r="Q91" s="117"/>
      <c r="R91" s="117"/>
      <c r="S91" s="115" t="str">
        <f t="shared" si="28"/>
        <v/>
      </c>
      <c r="T91" s="106"/>
      <c r="U91" s="164"/>
      <c r="V91" s="164"/>
      <c r="W91" s="165" t="str">
        <f>IFERROR(ROUND(SUMIFS(#REF!,#REF!,$A91,#REF!,U$9,#REF!,V$9)+ROUND((X91-SUMIFS(#REF!,#REF!,$A91,#REF!,U$9,#REF!,V$9))*$X$10,0),0),"")</f>
        <v/>
      </c>
      <c r="X91" s="165">
        <f t="shared" ref="X91:X105" si="32">IFERROR(IF(U91+V91=0,O91,ROUND(O91+ROUND(U91/$X$10,2)-ROUND(V91/$X$10,2),0)),0)</f>
        <v>0</v>
      </c>
      <c r="Y91" s="201"/>
      <c r="Z91" s="227"/>
      <c r="AA91" s="227"/>
      <c r="AB91" s="115" t="str">
        <f t="shared" si="29"/>
        <v/>
      </c>
      <c r="AC91" s="106"/>
      <c r="AD91" s="164"/>
      <c r="AE91" s="164"/>
      <c r="AF91" s="165" t="str">
        <f>IFERROR(IF(AND($AG$10=$X$10,AG91=X91),W91,(ROUND(SUMIFS(#REF!,#REF!,$B91,#REF!,AD$9,#REF!,AE$9)+ROUND((AG91-SUMIFS(#REF!,#REF!,$B91,#REF!,AD$9,#REF!,AE$9))*$AG$10,0),0))),"")</f>
        <v/>
      </c>
      <c r="AG91" s="165">
        <f t="shared" ref="AG91:AG105" si="33">IFERROR(IF(AD91+AE91=0,X91,ROUND(X91+ROUND(AD91/$AG$10,2)-ROUND(AE91/$AG$10,2),0)),0)</f>
        <v>0</v>
      </c>
      <c r="AH91" s="201"/>
      <c r="AI91" s="227"/>
      <c r="AJ91" s="227"/>
      <c r="AK91" s="201" t="str">
        <f t="shared" si="30"/>
        <v/>
      </c>
      <c r="AM91" s="203" t="e">
        <f>#REF!</f>
        <v>#REF!</v>
      </c>
      <c r="AN91" s="166" t="e">
        <f>#REF!</f>
        <v>#REF!</v>
      </c>
      <c r="AO91" s="166" t="e">
        <f>#REF!</f>
        <v>#REF!</v>
      </c>
      <c r="AP91" s="166" t="e">
        <f>#REF!</f>
        <v>#REF!</v>
      </c>
      <c r="AQ91" s="166">
        <f t="shared" si="26"/>
        <v>9</v>
      </c>
      <c r="AR91" s="232" t="s">
        <v>706</v>
      </c>
      <c r="AS91" s="116"/>
      <c r="AT91" s="201"/>
      <c r="AU91" s="106"/>
      <c r="AV91" s="233"/>
    </row>
    <row r="92" spans="1:48" s="107" customFormat="1" hidden="1" outlineLevel="2">
      <c r="A92" s="162" t="str">
        <f>IFERROR(IF(Table48[[#This Row],[We Effect Funding SEK]]=0,"",INDEX(#REF!,MATCH(Table48[[#This Row],[Nr.]],#REF!,0),5)),"")</f>
        <v/>
      </c>
      <c r="B92" s="162" t="str">
        <f>'Budget 2023-2024'!B91</f>
        <v>4.2.1.5.2</v>
      </c>
      <c r="C92" s="163" t="str">
        <f>'Budget 2023-2024'!C91</f>
        <v>[write the cost]</v>
      </c>
      <c r="D92" s="164" t="s">
        <v>639</v>
      </c>
      <c r="E92" s="165">
        <f>'Budget 2023-2024'!G91</f>
        <v>0</v>
      </c>
      <c r="F92" s="165">
        <f>'Budget 2023-2024'!H91</f>
        <v>0</v>
      </c>
      <c r="G92" s="115"/>
      <c r="H92" s="141"/>
      <c r="I92" s="115"/>
      <c r="J92" s="115"/>
      <c r="K92" s="115"/>
      <c r="L92" s="165"/>
      <c r="M92" s="165"/>
      <c r="N92" s="165">
        <f t="shared" si="31"/>
        <v>0</v>
      </c>
      <c r="O92" s="165">
        <f>IFERROR(IF(L92+M92=0,F92,ROUND(F92+ROUND(L92/$O$10,2)-ROUND(M92/$O$10,2),0)),0)</f>
        <v>0</v>
      </c>
      <c r="P92" s="201"/>
      <c r="Q92" s="117"/>
      <c r="R92" s="117"/>
      <c r="S92" s="115"/>
      <c r="T92" s="106"/>
      <c r="U92" s="164"/>
      <c r="V92" s="164"/>
      <c r="W92" s="165" t="str">
        <f>IFERROR(ROUND(SUMIFS(#REF!,#REF!,$A92,#REF!,U$9,#REF!,V$9)+ROUND((X92-SUMIFS(#REF!,#REF!,$A92,#REF!,U$9,#REF!,V$9))*$X$10,0),0),"")</f>
        <v/>
      </c>
      <c r="X92" s="165">
        <f t="shared" si="32"/>
        <v>0</v>
      </c>
      <c r="Y92" s="201"/>
      <c r="Z92" s="227"/>
      <c r="AA92" s="227"/>
      <c r="AB92" s="115"/>
      <c r="AC92" s="106"/>
      <c r="AD92" s="164"/>
      <c r="AE92" s="164"/>
      <c r="AF92" s="165" t="str">
        <f>IFERROR(IF(AND($AG$10=$X$10,AG92=X92),W92,(ROUND(SUMIFS(#REF!,#REF!,$B92,#REF!,AD$9,#REF!,AE$9)+ROUND((AG92-SUMIFS(#REF!,#REF!,$B92,#REF!,AD$9,#REF!,AE$9))*$AG$10,0),0))),"")</f>
        <v/>
      </c>
      <c r="AG92" s="165">
        <f t="shared" si="33"/>
        <v>0</v>
      </c>
      <c r="AH92" s="201"/>
      <c r="AI92" s="227"/>
      <c r="AJ92" s="227"/>
      <c r="AK92" s="201"/>
      <c r="AM92" s="203" t="e">
        <f>#REF!</f>
        <v>#REF!</v>
      </c>
      <c r="AN92" s="166" t="e">
        <f>#REF!</f>
        <v>#REF!</v>
      </c>
      <c r="AO92" s="166" t="e">
        <f>#REF!</f>
        <v>#REF!</v>
      </c>
      <c r="AP92" s="166" t="e">
        <f>#REF!</f>
        <v>#REF!</v>
      </c>
      <c r="AQ92" s="166">
        <f t="shared" si="26"/>
        <v>9</v>
      </c>
      <c r="AR92" s="232" t="s">
        <v>706</v>
      </c>
      <c r="AS92" s="116"/>
      <c r="AT92" s="201"/>
      <c r="AU92" s="106"/>
      <c r="AV92" s="233"/>
    </row>
    <row r="93" spans="1:48" s="107" customFormat="1" hidden="1" outlineLevel="2">
      <c r="A93" s="162" t="str">
        <f>IFERROR(IF(Table48[[#This Row],[We Effect Funding SEK]]=0,"",INDEX(#REF!,MATCH(Table48[[#This Row],[Nr.]],#REF!,0),5)),"")</f>
        <v/>
      </c>
      <c r="B93" s="162" t="str">
        <f>'Budget 2023-2024'!B92</f>
        <v>4.2.1.5.3</v>
      </c>
      <c r="C93" s="163" t="str">
        <f>'Budget 2023-2024'!C92</f>
        <v>[write the cost]</v>
      </c>
      <c r="D93" s="164" t="s">
        <v>639</v>
      </c>
      <c r="E93" s="165">
        <f>'Budget 2023-2024'!G92</f>
        <v>0</v>
      </c>
      <c r="F93" s="165">
        <f>'Budget 2023-2024'!H92</f>
        <v>0</v>
      </c>
      <c r="G93" s="115"/>
      <c r="H93" s="141"/>
      <c r="I93" s="115"/>
      <c r="J93" s="115"/>
      <c r="K93" s="115"/>
      <c r="L93" s="165"/>
      <c r="M93" s="165"/>
      <c r="N93" s="165">
        <f t="shared" si="31"/>
        <v>0</v>
      </c>
      <c r="O93" s="165">
        <f>IFERROR(IF(L93+M93=0,F93,ROUND(F93+ROUND(L93/$O$10,2)-ROUND(M93/$O$10,2),0)),0)</f>
        <v>0</v>
      </c>
      <c r="P93" s="201"/>
      <c r="Q93" s="117"/>
      <c r="R93" s="117"/>
      <c r="S93" s="115"/>
      <c r="T93" s="106"/>
      <c r="U93" s="164"/>
      <c r="V93" s="164"/>
      <c r="W93" s="165" t="str">
        <f>IFERROR(ROUND(SUMIFS(#REF!,#REF!,$A93,#REF!,U$9,#REF!,V$9)+ROUND((X93-SUMIFS(#REF!,#REF!,$A93,#REF!,U$9,#REF!,V$9))*$X$10,0),0),"")</f>
        <v/>
      </c>
      <c r="X93" s="165">
        <f t="shared" si="32"/>
        <v>0</v>
      </c>
      <c r="Y93" s="201"/>
      <c r="Z93" s="227"/>
      <c r="AA93" s="227"/>
      <c r="AB93" s="115"/>
      <c r="AC93" s="106"/>
      <c r="AD93" s="164"/>
      <c r="AE93" s="164"/>
      <c r="AF93" s="165" t="str">
        <f>IFERROR(IF(AND($AG$10=$X$10,AG93=X93),W93,(ROUND(SUMIFS(#REF!,#REF!,$B93,#REF!,AD$9,#REF!,AE$9)+ROUND((AG93-SUMIFS(#REF!,#REF!,$B93,#REF!,AD$9,#REF!,AE$9))*$AG$10,0),0))),"")</f>
        <v/>
      </c>
      <c r="AG93" s="165">
        <f t="shared" si="33"/>
        <v>0</v>
      </c>
      <c r="AH93" s="201"/>
      <c r="AI93" s="227"/>
      <c r="AJ93" s="227"/>
      <c r="AK93" s="201"/>
      <c r="AM93" s="203" t="e">
        <f>#REF!</f>
        <v>#REF!</v>
      </c>
      <c r="AN93" s="166" t="e">
        <f>#REF!</f>
        <v>#REF!</v>
      </c>
      <c r="AO93" s="166" t="e">
        <f>#REF!</f>
        <v>#REF!</v>
      </c>
      <c r="AP93" s="166" t="e">
        <f>#REF!</f>
        <v>#REF!</v>
      </c>
      <c r="AQ93" s="166">
        <f t="shared" si="26"/>
        <v>9</v>
      </c>
      <c r="AR93" s="232" t="s">
        <v>706</v>
      </c>
      <c r="AS93" s="116"/>
      <c r="AT93" s="201"/>
      <c r="AU93" s="106"/>
      <c r="AV93" s="233"/>
    </row>
    <row r="94" spans="1:48" s="107" customFormat="1" hidden="1" outlineLevel="2">
      <c r="A94" s="162" t="str">
        <f>IFERROR(IF(Table48[[#This Row],[We Effect Funding SEK]]=0,"",INDEX(#REF!,MATCH(Table48[[#This Row],[Nr.]],#REF!,0),5)),"")</f>
        <v/>
      </c>
      <c r="B94" s="162" t="str">
        <f>'Budget 2023-2024'!B93</f>
        <v>4.2.1.5.4</v>
      </c>
      <c r="C94" s="163" t="str">
        <f>'Budget 2023-2024'!C93</f>
        <v>[write the cost]</v>
      </c>
      <c r="D94" s="164" t="s">
        <v>639</v>
      </c>
      <c r="E94" s="165">
        <f>'Budget 2023-2024'!G93</f>
        <v>0</v>
      </c>
      <c r="F94" s="165">
        <f>'Budget 2023-2024'!H93</f>
        <v>0</v>
      </c>
      <c r="G94" s="115"/>
      <c r="H94" s="141"/>
      <c r="I94" s="115"/>
      <c r="J94" s="115"/>
      <c r="K94" s="115"/>
      <c r="L94" s="165"/>
      <c r="M94" s="165"/>
      <c r="N94" s="165">
        <f t="shared" si="31"/>
        <v>0</v>
      </c>
      <c r="O94" s="165">
        <f>IFERROR(IF(L94+M94=0,F94,ROUND(F94+ROUND(L94/$O$10,2)-ROUND(M94/$O$10,2),0)),0)</f>
        <v>0</v>
      </c>
      <c r="P94" s="201"/>
      <c r="Q94" s="117"/>
      <c r="R94" s="117"/>
      <c r="S94" s="115"/>
      <c r="T94" s="106"/>
      <c r="U94" s="164"/>
      <c r="V94" s="164"/>
      <c r="W94" s="165" t="str">
        <f>IFERROR(ROUND(SUMIFS(#REF!,#REF!,$A94,#REF!,U$9,#REF!,V$9)+ROUND((X94-SUMIFS(#REF!,#REF!,$A94,#REF!,U$9,#REF!,V$9))*$X$10,0),0),"")</f>
        <v/>
      </c>
      <c r="X94" s="165">
        <f t="shared" si="32"/>
        <v>0</v>
      </c>
      <c r="Y94" s="201"/>
      <c r="Z94" s="227"/>
      <c r="AA94" s="227"/>
      <c r="AB94" s="115"/>
      <c r="AC94" s="106"/>
      <c r="AD94" s="164"/>
      <c r="AE94" s="164"/>
      <c r="AF94" s="165" t="str">
        <f>IFERROR(IF(AND($AG$10=$X$10,AG94=X94),W94,(ROUND(SUMIFS(#REF!,#REF!,$B94,#REF!,AD$9,#REF!,AE$9)+ROUND((AG94-SUMIFS(#REF!,#REF!,$B94,#REF!,AD$9,#REF!,AE$9))*$AG$10,0),0))),"")</f>
        <v/>
      </c>
      <c r="AG94" s="165">
        <f t="shared" si="33"/>
        <v>0</v>
      </c>
      <c r="AH94" s="201"/>
      <c r="AI94" s="227"/>
      <c r="AJ94" s="227"/>
      <c r="AK94" s="201"/>
      <c r="AM94" s="203" t="e">
        <f>#REF!</f>
        <v>#REF!</v>
      </c>
      <c r="AN94" s="166" t="e">
        <f>#REF!</f>
        <v>#REF!</v>
      </c>
      <c r="AO94" s="166" t="e">
        <f>#REF!</f>
        <v>#REF!</v>
      </c>
      <c r="AP94" s="166" t="e">
        <f>#REF!</f>
        <v>#REF!</v>
      </c>
      <c r="AQ94" s="166">
        <f t="shared" si="26"/>
        <v>9</v>
      </c>
      <c r="AR94" s="232" t="s">
        <v>706</v>
      </c>
      <c r="AS94" s="116"/>
      <c r="AT94" s="201"/>
      <c r="AU94" s="106"/>
      <c r="AV94" s="233"/>
    </row>
    <row r="95" spans="1:48" s="107" customFormat="1" hidden="1" outlineLevel="2">
      <c r="A95" s="162" t="str">
        <f>IFERROR(IF(Table48[[#This Row],[We Effect Funding SEK]]=0,"",INDEX(#REF!,MATCH(Table48[[#This Row],[Nr.]],#REF!,0),5)),"")</f>
        <v/>
      </c>
      <c r="B95" s="162" t="str">
        <f>'Budget 2023-2024'!B94</f>
        <v>4.2.1.5.5</v>
      </c>
      <c r="C95" s="163" t="str">
        <f>'Budget 2023-2024'!C94</f>
        <v>[write the cost]</v>
      </c>
      <c r="D95" s="164" t="s">
        <v>639</v>
      </c>
      <c r="E95" s="165">
        <f>'Budget 2023-2024'!G94</f>
        <v>0</v>
      </c>
      <c r="F95" s="165">
        <f>'Budget 2023-2024'!H94</f>
        <v>0</v>
      </c>
      <c r="G95" s="115"/>
      <c r="H95" s="141"/>
      <c r="I95" s="115"/>
      <c r="J95" s="115"/>
      <c r="K95" s="115"/>
      <c r="L95" s="165"/>
      <c r="M95" s="165"/>
      <c r="N95" s="165">
        <f t="shared" si="31"/>
        <v>0</v>
      </c>
      <c r="O95" s="165">
        <f t="shared" ref="O95:O105" si="34">IFERROR(IF(L95+M95=0,F95,ROUND(F95+ROUND(L95/$O$10,2)-ROUND(M95/$O$10,2),0)),0)</f>
        <v>0</v>
      </c>
      <c r="P95" s="201"/>
      <c r="Q95" s="117"/>
      <c r="R95" s="117"/>
      <c r="S95" s="115" t="str">
        <f t="shared" ref="S95:S110" si="35">IF(OR($AR95="Total Project Costs",$AR95="Heading",$AR95="Subheading",$AR95="Component",$AR95="Output",$AR95="Activity",$AR95="Budget Line"),IF(AND(E95=0,O95=0),"",IF(AND(E95=0,O95&gt;0),100,IF(AND(E95&gt;0,O95=0),100,IF(E95=O95,"",ABS(ROUND((O95-E95)/E95,4)*100))))),"")</f>
        <v/>
      </c>
      <c r="T95" s="106"/>
      <c r="U95" s="164"/>
      <c r="V95" s="164"/>
      <c r="W95" s="165" t="str">
        <f>IFERROR(ROUND(SUMIFS(#REF!,#REF!,$A95,#REF!,U$9,#REF!,V$9)+ROUND((X95-SUMIFS(#REF!,#REF!,$A95,#REF!,U$9,#REF!,V$9))*$X$10,0),0),"")</f>
        <v/>
      </c>
      <c r="X95" s="165">
        <f t="shared" si="32"/>
        <v>0</v>
      </c>
      <c r="Y95" s="201"/>
      <c r="Z95" s="227"/>
      <c r="AA95" s="227"/>
      <c r="AB95" s="115" t="str">
        <f t="shared" ref="AB95:AB104" si="36">IF(OR($AR95="Total Project Costs",$AR95="Heading",$AR95="Subheading",$AR95="Component",$AR95="Output",$AR95="Activity",$AR95="Budget Line"),IF(AND(O95=0,X95=0),"",IF(AND(O95=0,X95&gt;0),100,IF(AND(O95&gt;0,X95=0),100,IF(O95=X95,"",ABS(ROUND((X95-O95)/O95,4)*100))))),"")</f>
        <v/>
      </c>
      <c r="AC95" s="106"/>
      <c r="AD95" s="164"/>
      <c r="AE95" s="164"/>
      <c r="AF95" s="165" t="str">
        <f>IFERROR(IF(AND($AG$10=$X$10,AG95=X95),W95,(ROUND(SUMIFS(#REF!,#REF!,$B95,#REF!,AD$9,#REF!,AE$9)+ROUND((AG95-SUMIFS(#REF!,#REF!,$B95,#REF!,AD$9,#REF!,AE$9))*$AG$10,0),0))),"")</f>
        <v/>
      </c>
      <c r="AG95" s="165">
        <f t="shared" si="33"/>
        <v>0</v>
      </c>
      <c r="AH95" s="201"/>
      <c r="AI95" s="227"/>
      <c r="AJ95" s="227"/>
      <c r="AK95" s="201" t="str">
        <f t="shared" ref="AK95:AK104" si="37">IF(OR($AR95="Total Project Costs",$AR95="Heading",$AR95="Subheading",$AR95="Component",$AR95="Output",$AR95="Activity",$AR95="Budget Line"),IF(AND(X95=0,AG95=0),"",IF(AND(X95=0,AG95&gt;0),100,IF(AND(X95&gt;0,AG95=0),100,IF(X95=AG95,"",ABS(ROUND((AG95-X95)/X95,4)*100))))),"")</f>
        <v/>
      </c>
      <c r="AM95" s="203" t="e">
        <f>#REF!</f>
        <v>#REF!</v>
      </c>
      <c r="AN95" s="166" t="e">
        <f>#REF!</f>
        <v>#REF!</v>
      </c>
      <c r="AO95" s="166" t="e">
        <f>#REF!</f>
        <v>#REF!</v>
      </c>
      <c r="AP95" s="166" t="e">
        <f>#REF!</f>
        <v>#REF!</v>
      </c>
      <c r="AQ95" s="166">
        <f t="shared" si="26"/>
        <v>9</v>
      </c>
      <c r="AR95" s="232" t="s">
        <v>706</v>
      </c>
      <c r="AS95" s="116"/>
      <c r="AT95" s="201"/>
      <c r="AU95" s="106"/>
      <c r="AV95" s="233"/>
    </row>
    <row r="96" spans="1:48" s="107" customFormat="1" hidden="1" outlineLevel="2">
      <c r="A96" s="162" t="str">
        <f>IFERROR(IF(Table48[[#This Row],[We Effect Funding SEK]]=0,"",INDEX(#REF!,MATCH(Table48[[#This Row],[Nr.]],#REF!,0),5)),"")</f>
        <v/>
      </c>
      <c r="B96" s="162" t="str">
        <f>'Budget 2023-2024'!B95</f>
        <v>4.2.1.5.6</v>
      </c>
      <c r="C96" s="163" t="str">
        <f>'Budget 2023-2024'!C95</f>
        <v>[write the cost]</v>
      </c>
      <c r="D96" s="164" t="s">
        <v>639</v>
      </c>
      <c r="E96" s="165">
        <f>'Budget 2023-2024'!G95</f>
        <v>0</v>
      </c>
      <c r="F96" s="165">
        <f>'Budget 2023-2024'!H95</f>
        <v>0</v>
      </c>
      <c r="G96" s="115"/>
      <c r="H96" s="141"/>
      <c r="I96" s="115"/>
      <c r="J96" s="115"/>
      <c r="K96" s="115"/>
      <c r="L96" s="165"/>
      <c r="M96" s="165"/>
      <c r="N96" s="165">
        <f t="shared" si="31"/>
        <v>0</v>
      </c>
      <c r="O96" s="165">
        <f t="shared" si="34"/>
        <v>0</v>
      </c>
      <c r="P96" s="201"/>
      <c r="Q96" s="117"/>
      <c r="R96" s="117"/>
      <c r="S96" s="115" t="str">
        <f t="shared" si="35"/>
        <v/>
      </c>
      <c r="T96" s="106"/>
      <c r="U96" s="164"/>
      <c r="V96" s="164"/>
      <c r="W96" s="165" t="str">
        <f>IFERROR(ROUND(SUMIFS(#REF!,#REF!,$A96,#REF!,U$9,#REF!,V$9)+ROUND((X96-SUMIFS(#REF!,#REF!,$A96,#REF!,U$9,#REF!,V$9))*$X$10,0),0),"")</f>
        <v/>
      </c>
      <c r="X96" s="165">
        <f t="shared" si="32"/>
        <v>0</v>
      </c>
      <c r="Y96" s="201"/>
      <c r="Z96" s="227"/>
      <c r="AA96" s="227"/>
      <c r="AB96" s="115" t="str">
        <f t="shared" si="36"/>
        <v/>
      </c>
      <c r="AC96" s="106"/>
      <c r="AD96" s="164"/>
      <c r="AE96" s="164"/>
      <c r="AF96" s="165" t="str">
        <f>IFERROR(IF(AND($AG$10=$X$10,AG96=X96),W96,(ROUND(SUMIFS(#REF!,#REF!,$B96,#REF!,AD$9,#REF!,AE$9)+ROUND((AG96-SUMIFS(#REF!,#REF!,$B96,#REF!,AD$9,#REF!,AE$9))*$AG$10,0),0))),"")</f>
        <v/>
      </c>
      <c r="AG96" s="165">
        <f t="shared" si="33"/>
        <v>0</v>
      </c>
      <c r="AH96" s="201"/>
      <c r="AI96" s="227"/>
      <c r="AJ96" s="227"/>
      <c r="AK96" s="201" t="str">
        <f t="shared" si="37"/>
        <v/>
      </c>
      <c r="AM96" s="203" t="e">
        <f>#REF!</f>
        <v>#REF!</v>
      </c>
      <c r="AN96" s="166" t="e">
        <f>#REF!</f>
        <v>#REF!</v>
      </c>
      <c r="AO96" s="166" t="e">
        <f>#REF!</f>
        <v>#REF!</v>
      </c>
      <c r="AP96" s="166" t="e">
        <f>#REF!</f>
        <v>#REF!</v>
      </c>
      <c r="AQ96" s="166">
        <f t="shared" si="26"/>
        <v>9</v>
      </c>
      <c r="AR96" s="232" t="s">
        <v>706</v>
      </c>
      <c r="AS96" s="116"/>
      <c r="AT96" s="201"/>
      <c r="AU96" s="106"/>
      <c r="AV96" s="233"/>
    </row>
    <row r="97" spans="1:48" s="107" customFormat="1" hidden="1" outlineLevel="2">
      <c r="A97" s="162" t="str">
        <f>IFERROR(IF(Table48[[#This Row],[We Effect Funding SEK]]=0,"",INDEX(#REF!,MATCH(Table48[[#This Row],[Nr.]],#REF!,0),5)),"")</f>
        <v/>
      </c>
      <c r="B97" s="162" t="str">
        <f>'Budget 2023-2024'!B96</f>
        <v>4.2.1.5.7</v>
      </c>
      <c r="C97" s="163" t="str">
        <f>'Budget 2023-2024'!C96</f>
        <v>[write the cost]</v>
      </c>
      <c r="D97" s="164" t="s">
        <v>639</v>
      </c>
      <c r="E97" s="165">
        <f>'Budget 2023-2024'!G96</f>
        <v>0</v>
      </c>
      <c r="F97" s="165">
        <f>'Budget 2023-2024'!H96</f>
        <v>0</v>
      </c>
      <c r="G97" s="115"/>
      <c r="H97" s="141"/>
      <c r="I97" s="115"/>
      <c r="J97" s="115"/>
      <c r="K97" s="115"/>
      <c r="L97" s="165"/>
      <c r="M97" s="165"/>
      <c r="N97" s="165">
        <f t="shared" si="31"/>
        <v>0</v>
      </c>
      <c r="O97" s="165">
        <f t="shared" si="34"/>
        <v>0</v>
      </c>
      <c r="P97" s="201"/>
      <c r="Q97" s="117"/>
      <c r="R97" s="117"/>
      <c r="S97" s="115" t="str">
        <f t="shared" si="35"/>
        <v/>
      </c>
      <c r="T97" s="106"/>
      <c r="U97" s="164"/>
      <c r="V97" s="164"/>
      <c r="W97" s="165" t="str">
        <f>IFERROR(ROUND(SUMIFS(#REF!,#REF!,$A97,#REF!,U$9,#REF!,V$9)+ROUND((X97-SUMIFS(#REF!,#REF!,$A97,#REF!,U$9,#REF!,V$9))*$X$10,0),0),"")</f>
        <v/>
      </c>
      <c r="X97" s="165">
        <f t="shared" si="32"/>
        <v>0</v>
      </c>
      <c r="Y97" s="201"/>
      <c r="Z97" s="227"/>
      <c r="AA97" s="227"/>
      <c r="AB97" s="115" t="str">
        <f t="shared" si="36"/>
        <v/>
      </c>
      <c r="AC97" s="106"/>
      <c r="AD97" s="164"/>
      <c r="AE97" s="164"/>
      <c r="AF97" s="165" t="str">
        <f>IFERROR(IF(AND($AG$10=$X$10,AG97=X97),W97,(ROUND(SUMIFS(#REF!,#REF!,$B97,#REF!,AD$9,#REF!,AE$9)+ROUND((AG97-SUMIFS(#REF!,#REF!,$B97,#REF!,AD$9,#REF!,AE$9))*$AG$10,0),0))),"")</f>
        <v/>
      </c>
      <c r="AG97" s="165">
        <f t="shared" si="33"/>
        <v>0</v>
      </c>
      <c r="AH97" s="201"/>
      <c r="AI97" s="227"/>
      <c r="AJ97" s="227"/>
      <c r="AK97" s="201" t="str">
        <f t="shared" si="37"/>
        <v/>
      </c>
      <c r="AM97" s="203" t="e">
        <f>#REF!</f>
        <v>#REF!</v>
      </c>
      <c r="AN97" s="166" t="e">
        <f>#REF!</f>
        <v>#REF!</v>
      </c>
      <c r="AO97" s="166" t="e">
        <f>#REF!</f>
        <v>#REF!</v>
      </c>
      <c r="AP97" s="166" t="e">
        <f>#REF!</f>
        <v>#REF!</v>
      </c>
      <c r="AQ97" s="166">
        <f t="shared" si="26"/>
        <v>9</v>
      </c>
      <c r="AR97" s="232" t="s">
        <v>706</v>
      </c>
      <c r="AS97" s="116"/>
      <c r="AT97" s="201"/>
      <c r="AU97" s="106"/>
      <c r="AV97" s="233"/>
    </row>
    <row r="98" spans="1:48" s="107" customFormat="1" hidden="1" outlineLevel="2">
      <c r="A98" s="162" t="str">
        <f>IFERROR(IF(Table48[[#This Row],[We Effect Funding SEK]]=0,"",INDEX(#REF!,MATCH(Table48[[#This Row],[Nr.]],#REF!,0),5)),"")</f>
        <v/>
      </c>
      <c r="B98" s="162" t="str">
        <f>'Budget 2023-2024'!B97</f>
        <v>4.2.1.5.8</v>
      </c>
      <c r="C98" s="163" t="str">
        <f>'Budget 2023-2024'!C97</f>
        <v>[write the cost]</v>
      </c>
      <c r="D98" s="164" t="s">
        <v>639</v>
      </c>
      <c r="E98" s="165">
        <f>'Budget 2023-2024'!G97</f>
        <v>0</v>
      </c>
      <c r="F98" s="165">
        <f>'Budget 2023-2024'!H97</f>
        <v>0</v>
      </c>
      <c r="G98" s="115"/>
      <c r="H98" s="141"/>
      <c r="I98" s="115"/>
      <c r="J98" s="115"/>
      <c r="K98" s="115"/>
      <c r="L98" s="165"/>
      <c r="M98" s="165"/>
      <c r="N98" s="165">
        <f t="shared" si="31"/>
        <v>0</v>
      </c>
      <c r="O98" s="165">
        <f t="shared" si="34"/>
        <v>0</v>
      </c>
      <c r="P98" s="201"/>
      <c r="Q98" s="117"/>
      <c r="R98" s="117"/>
      <c r="S98" s="115" t="str">
        <f t="shared" si="35"/>
        <v/>
      </c>
      <c r="T98" s="106"/>
      <c r="U98" s="164"/>
      <c r="V98" s="164"/>
      <c r="W98" s="165" t="str">
        <f>IFERROR(ROUND(SUMIFS(#REF!,#REF!,$A98,#REF!,U$9,#REF!,V$9)+ROUND((X98-SUMIFS(#REF!,#REF!,$A98,#REF!,U$9,#REF!,V$9))*$X$10,0),0),"")</f>
        <v/>
      </c>
      <c r="X98" s="165">
        <f t="shared" si="32"/>
        <v>0</v>
      </c>
      <c r="Y98" s="201"/>
      <c r="Z98" s="227"/>
      <c r="AA98" s="227"/>
      <c r="AB98" s="115" t="str">
        <f t="shared" si="36"/>
        <v/>
      </c>
      <c r="AC98" s="106"/>
      <c r="AD98" s="164"/>
      <c r="AE98" s="164"/>
      <c r="AF98" s="165" t="str">
        <f>IFERROR(IF(AND($AG$10=$X$10,AG98=X98),W98,(ROUND(SUMIFS(#REF!,#REF!,$B98,#REF!,AD$9,#REF!,AE$9)+ROUND((AG98-SUMIFS(#REF!,#REF!,$B98,#REF!,AD$9,#REF!,AE$9))*$AG$10,0),0))),"")</f>
        <v/>
      </c>
      <c r="AG98" s="165">
        <f t="shared" si="33"/>
        <v>0</v>
      </c>
      <c r="AH98" s="201"/>
      <c r="AI98" s="227"/>
      <c r="AJ98" s="227"/>
      <c r="AK98" s="201" t="str">
        <f t="shared" si="37"/>
        <v/>
      </c>
      <c r="AM98" s="203" t="e">
        <f>#REF!</f>
        <v>#REF!</v>
      </c>
      <c r="AN98" s="166" t="e">
        <f>#REF!</f>
        <v>#REF!</v>
      </c>
      <c r="AO98" s="166" t="e">
        <f>#REF!</f>
        <v>#REF!</v>
      </c>
      <c r="AP98" s="166" t="e">
        <f>#REF!</f>
        <v>#REF!</v>
      </c>
      <c r="AQ98" s="166">
        <f t="shared" si="26"/>
        <v>9</v>
      </c>
      <c r="AR98" s="232" t="s">
        <v>706</v>
      </c>
      <c r="AS98" s="116"/>
      <c r="AT98" s="201"/>
      <c r="AU98" s="106"/>
      <c r="AV98" s="233"/>
    </row>
    <row r="99" spans="1:48" s="107" customFormat="1" hidden="1" outlineLevel="2">
      <c r="A99" s="162" t="str">
        <f>IFERROR(IF(Table48[[#This Row],[We Effect Funding SEK]]=0,"",INDEX(#REF!,MATCH(Table48[[#This Row],[Nr.]],#REF!,0),5)),"")</f>
        <v/>
      </c>
      <c r="B99" s="162" t="str">
        <f>'Budget 2023-2024'!B98</f>
        <v>4.2.1.5.9</v>
      </c>
      <c r="C99" s="163" t="str">
        <f>'Budget 2023-2024'!C98</f>
        <v>[write the cost]</v>
      </c>
      <c r="D99" s="164" t="s">
        <v>639</v>
      </c>
      <c r="E99" s="165">
        <f>'Budget 2023-2024'!G98</f>
        <v>0</v>
      </c>
      <c r="F99" s="165">
        <f>'Budget 2023-2024'!H98</f>
        <v>0</v>
      </c>
      <c r="G99" s="115"/>
      <c r="H99" s="141"/>
      <c r="I99" s="115"/>
      <c r="J99" s="115"/>
      <c r="K99" s="115"/>
      <c r="L99" s="165"/>
      <c r="M99" s="165"/>
      <c r="N99" s="165">
        <f t="shared" si="31"/>
        <v>0</v>
      </c>
      <c r="O99" s="165">
        <f t="shared" si="34"/>
        <v>0</v>
      </c>
      <c r="P99" s="201"/>
      <c r="Q99" s="117"/>
      <c r="R99" s="117"/>
      <c r="S99" s="115" t="str">
        <f t="shared" si="35"/>
        <v/>
      </c>
      <c r="T99" s="106"/>
      <c r="U99" s="164"/>
      <c r="V99" s="164"/>
      <c r="W99" s="165" t="str">
        <f>IFERROR(ROUND(SUMIFS(#REF!,#REF!,$A99,#REF!,U$9,#REF!,V$9)+ROUND((X99-SUMIFS(#REF!,#REF!,$A99,#REF!,U$9,#REF!,V$9))*$X$10,0),0),"")</f>
        <v/>
      </c>
      <c r="X99" s="165">
        <f t="shared" si="32"/>
        <v>0</v>
      </c>
      <c r="Y99" s="201"/>
      <c r="Z99" s="227"/>
      <c r="AA99" s="227"/>
      <c r="AB99" s="115" t="str">
        <f t="shared" si="36"/>
        <v/>
      </c>
      <c r="AC99" s="106"/>
      <c r="AD99" s="164"/>
      <c r="AE99" s="164"/>
      <c r="AF99" s="165" t="str">
        <f>IFERROR(IF(AND($AG$10=$X$10,AG99=X99),W99,(ROUND(SUMIFS(#REF!,#REF!,$B99,#REF!,AD$9,#REF!,AE$9)+ROUND((AG99-SUMIFS(#REF!,#REF!,$B99,#REF!,AD$9,#REF!,AE$9))*$AG$10,0),0))),"")</f>
        <v/>
      </c>
      <c r="AG99" s="165">
        <f t="shared" si="33"/>
        <v>0</v>
      </c>
      <c r="AH99" s="201"/>
      <c r="AI99" s="227"/>
      <c r="AJ99" s="227"/>
      <c r="AK99" s="201" t="str">
        <f t="shared" si="37"/>
        <v/>
      </c>
      <c r="AM99" s="203" t="e">
        <f>#REF!</f>
        <v>#REF!</v>
      </c>
      <c r="AN99" s="166" t="e">
        <f>#REF!</f>
        <v>#REF!</v>
      </c>
      <c r="AO99" s="166" t="e">
        <f>#REF!</f>
        <v>#REF!</v>
      </c>
      <c r="AP99" s="166" t="e">
        <f>#REF!</f>
        <v>#REF!</v>
      </c>
      <c r="AQ99" s="166">
        <f t="shared" si="26"/>
        <v>9</v>
      </c>
      <c r="AR99" s="232" t="s">
        <v>706</v>
      </c>
      <c r="AS99" s="116"/>
      <c r="AT99" s="201"/>
      <c r="AU99" s="106"/>
      <c r="AV99" s="233"/>
    </row>
    <row r="100" spans="1:48" s="107" customFormat="1" hidden="1" outlineLevel="2">
      <c r="A100" s="162" t="str">
        <f>IFERROR(IF(Table48[[#This Row],[We Effect Funding SEK]]=0,"",INDEX(#REF!,MATCH(Table48[[#This Row],[Nr.]],#REF!,0),5)),"")</f>
        <v/>
      </c>
      <c r="B100" s="162" t="str">
        <f>'Budget 2023-2024'!B99</f>
        <v>4.2.1.5.10</v>
      </c>
      <c r="C100" s="163" t="str">
        <f>'Budget 2023-2024'!C99</f>
        <v>[write the cost]</v>
      </c>
      <c r="D100" s="164" t="s">
        <v>639</v>
      </c>
      <c r="E100" s="165">
        <f>'Budget 2023-2024'!G99</f>
        <v>0</v>
      </c>
      <c r="F100" s="165">
        <f>'Budget 2023-2024'!H99</f>
        <v>0</v>
      </c>
      <c r="G100" s="115"/>
      <c r="H100" s="141"/>
      <c r="I100" s="115"/>
      <c r="J100" s="115"/>
      <c r="K100" s="115"/>
      <c r="L100" s="165"/>
      <c r="M100" s="165"/>
      <c r="N100" s="165">
        <f t="shared" si="31"/>
        <v>0</v>
      </c>
      <c r="O100" s="165">
        <f t="shared" si="34"/>
        <v>0</v>
      </c>
      <c r="P100" s="201"/>
      <c r="Q100" s="117"/>
      <c r="R100" s="117"/>
      <c r="S100" s="115" t="str">
        <f t="shared" si="35"/>
        <v/>
      </c>
      <c r="T100" s="106"/>
      <c r="U100" s="164"/>
      <c r="V100" s="164"/>
      <c r="W100" s="165" t="str">
        <f>IFERROR(ROUND(SUMIFS(#REF!,#REF!,$A100,#REF!,U$9,#REF!,V$9)+ROUND((X100-SUMIFS(#REF!,#REF!,$A100,#REF!,U$9,#REF!,V$9))*$X$10,0),0),"")</f>
        <v/>
      </c>
      <c r="X100" s="165">
        <f t="shared" si="32"/>
        <v>0</v>
      </c>
      <c r="Y100" s="201"/>
      <c r="Z100" s="227"/>
      <c r="AA100" s="227"/>
      <c r="AB100" s="115" t="str">
        <f t="shared" si="36"/>
        <v/>
      </c>
      <c r="AC100" s="106"/>
      <c r="AD100" s="164"/>
      <c r="AE100" s="164"/>
      <c r="AF100" s="165" t="str">
        <f>IFERROR(IF(AND($AG$10=$X$10,AG100=X100),W100,(ROUND(SUMIFS(#REF!,#REF!,$B100,#REF!,AD$9,#REF!,AE$9)+ROUND((AG100-SUMIFS(#REF!,#REF!,$B100,#REF!,AD$9,#REF!,AE$9))*$AG$10,0),0))),"")</f>
        <v/>
      </c>
      <c r="AG100" s="165">
        <f t="shared" si="33"/>
        <v>0</v>
      </c>
      <c r="AH100" s="201"/>
      <c r="AI100" s="227"/>
      <c r="AJ100" s="227"/>
      <c r="AK100" s="201" t="str">
        <f t="shared" si="37"/>
        <v/>
      </c>
      <c r="AM100" s="203" t="e">
        <f>#REF!</f>
        <v>#REF!</v>
      </c>
      <c r="AN100" s="166" t="e">
        <f>#REF!</f>
        <v>#REF!</v>
      </c>
      <c r="AO100" s="166" t="e">
        <f>#REF!</f>
        <v>#REF!</v>
      </c>
      <c r="AP100" s="166" t="e">
        <f>#REF!</f>
        <v>#REF!</v>
      </c>
      <c r="AQ100" s="166">
        <f t="shared" si="26"/>
        <v>10</v>
      </c>
      <c r="AR100" s="232" t="s">
        <v>706</v>
      </c>
      <c r="AS100" s="116"/>
      <c r="AT100" s="201"/>
      <c r="AU100" s="106"/>
      <c r="AV100" s="233"/>
    </row>
    <row r="101" spans="1:48" s="107" customFormat="1" hidden="1" outlineLevel="2">
      <c r="A101" s="162" t="str">
        <f>IFERROR(IF(Table48[[#This Row],[We Effect Funding SEK]]=0,"",INDEX(#REF!,MATCH(Table48[[#This Row],[Nr.]],#REF!,0),5)),"")</f>
        <v/>
      </c>
      <c r="B101" s="162" t="str">
        <f>'Budget 2023-2024'!B100</f>
        <v>4.2.1.5.11</v>
      </c>
      <c r="C101" s="163" t="str">
        <f>'Budget 2023-2024'!C100</f>
        <v>[write the cost]</v>
      </c>
      <c r="D101" s="164" t="s">
        <v>639</v>
      </c>
      <c r="E101" s="165">
        <f>'Budget 2023-2024'!G100</f>
        <v>0</v>
      </c>
      <c r="F101" s="165">
        <f>'Budget 2023-2024'!H100</f>
        <v>0</v>
      </c>
      <c r="G101" s="115"/>
      <c r="H101" s="141"/>
      <c r="I101" s="115"/>
      <c r="J101" s="115"/>
      <c r="K101" s="115"/>
      <c r="L101" s="165"/>
      <c r="M101" s="165"/>
      <c r="N101" s="165">
        <f t="shared" si="31"/>
        <v>0</v>
      </c>
      <c r="O101" s="165">
        <f t="shared" si="34"/>
        <v>0</v>
      </c>
      <c r="P101" s="201"/>
      <c r="Q101" s="117"/>
      <c r="R101" s="117"/>
      <c r="S101" s="115" t="str">
        <f t="shared" si="35"/>
        <v/>
      </c>
      <c r="T101" s="106"/>
      <c r="U101" s="164"/>
      <c r="V101" s="164"/>
      <c r="W101" s="165" t="str">
        <f>IFERROR(ROUND(SUMIFS(#REF!,#REF!,$A101,#REF!,U$9,#REF!,V$9)+ROUND((X101-SUMIFS(#REF!,#REF!,$A101,#REF!,U$9,#REF!,V$9))*$X$10,0),0),"")</f>
        <v/>
      </c>
      <c r="X101" s="165">
        <f t="shared" si="32"/>
        <v>0</v>
      </c>
      <c r="Y101" s="201"/>
      <c r="Z101" s="227"/>
      <c r="AA101" s="227"/>
      <c r="AB101" s="115" t="str">
        <f t="shared" si="36"/>
        <v/>
      </c>
      <c r="AC101" s="106"/>
      <c r="AD101" s="164"/>
      <c r="AE101" s="164"/>
      <c r="AF101" s="165" t="str">
        <f>IFERROR(IF(AND($AG$10=$X$10,AG101=X101),W101,(ROUND(SUMIFS(#REF!,#REF!,$B101,#REF!,AD$9,#REF!,AE$9)+ROUND((AG101-SUMIFS(#REF!,#REF!,$B101,#REF!,AD$9,#REF!,AE$9))*$AG$10,0),0))),"")</f>
        <v/>
      </c>
      <c r="AG101" s="165">
        <f t="shared" si="33"/>
        <v>0</v>
      </c>
      <c r="AH101" s="201"/>
      <c r="AI101" s="227"/>
      <c r="AJ101" s="227"/>
      <c r="AK101" s="201" t="str">
        <f t="shared" si="37"/>
        <v/>
      </c>
      <c r="AM101" s="203" t="e">
        <f>#REF!</f>
        <v>#REF!</v>
      </c>
      <c r="AN101" s="166" t="e">
        <f>#REF!</f>
        <v>#REF!</v>
      </c>
      <c r="AO101" s="166" t="e">
        <f>#REF!</f>
        <v>#REF!</v>
      </c>
      <c r="AP101" s="166" t="e">
        <f>#REF!</f>
        <v>#REF!</v>
      </c>
      <c r="AQ101" s="166">
        <f t="shared" si="26"/>
        <v>10</v>
      </c>
      <c r="AR101" s="232" t="s">
        <v>706</v>
      </c>
      <c r="AS101" s="116"/>
      <c r="AT101" s="201"/>
      <c r="AU101" s="106"/>
      <c r="AV101" s="233"/>
    </row>
    <row r="102" spans="1:48" s="107" customFormat="1" hidden="1" outlineLevel="2">
      <c r="A102" s="162" t="str">
        <f>IFERROR(IF(Table48[[#This Row],[We Effect Funding SEK]]=0,"",INDEX(#REF!,MATCH(Table48[[#This Row],[Nr.]],#REF!,0),5)),"")</f>
        <v/>
      </c>
      <c r="B102" s="162" t="str">
        <f>'Budget 2023-2024'!B101</f>
        <v>4.2.1.5.12</v>
      </c>
      <c r="C102" s="163" t="str">
        <f>'Budget 2023-2024'!C101</f>
        <v>[write the cost]</v>
      </c>
      <c r="D102" s="164" t="s">
        <v>639</v>
      </c>
      <c r="E102" s="165">
        <f>'Budget 2023-2024'!G101</f>
        <v>0</v>
      </c>
      <c r="F102" s="165">
        <f>'Budget 2023-2024'!H101</f>
        <v>0</v>
      </c>
      <c r="G102" s="115"/>
      <c r="H102" s="141"/>
      <c r="I102" s="115"/>
      <c r="J102" s="115"/>
      <c r="K102" s="115"/>
      <c r="L102" s="165"/>
      <c r="M102" s="165"/>
      <c r="N102" s="165">
        <f t="shared" si="31"/>
        <v>0</v>
      </c>
      <c r="O102" s="165">
        <f t="shared" si="34"/>
        <v>0</v>
      </c>
      <c r="P102" s="201"/>
      <c r="Q102" s="117"/>
      <c r="R102" s="117"/>
      <c r="S102" s="115" t="str">
        <f t="shared" si="35"/>
        <v/>
      </c>
      <c r="T102" s="106"/>
      <c r="U102" s="164"/>
      <c r="V102" s="164"/>
      <c r="W102" s="165" t="str">
        <f>IFERROR(ROUND(SUMIFS(#REF!,#REF!,$A102,#REF!,U$9,#REF!,V$9)+ROUND((X102-SUMIFS(#REF!,#REF!,$A102,#REF!,U$9,#REF!,V$9))*$X$10,0),0),"")</f>
        <v/>
      </c>
      <c r="X102" s="165">
        <f t="shared" si="32"/>
        <v>0</v>
      </c>
      <c r="Y102" s="201"/>
      <c r="Z102" s="227"/>
      <c r="AA102" s="227"/>
      <c r="AB102" s="115" t="str">
        <f t="shared" si="36"/>
        <v/>
      </c>
      <c r="AC102" s="106"/>
      <c r="AD102" s="164"/>
      <c r="AE102" s="164"/>
      <c r="AF102" s="165" t="str">
        <f>IFERROR(IF(AND($AG$10=$X$10,AG102=X102),W102,(ROUND(SUMIFS(#REF!,#REF!,$B102,#REF!,AD$9,#REF!,AE$9)+ROUND((AG102-SUMIFS(#REF!,#REF!,$B102,#REF!,AD$9,#REF!,AE$9))*$AG$10,0),0))),"")</f>
        <v/>
      </c>
      <c r="AG102" s="165">
        <f t="shared" si="33"/>
        <v>0</v>
      </c>
      <c r="AH102" s="201"/>
      <c r="AI102" s="227"/>
      <c r="AJ102" s="227"/>
      <c r="AK102" s="201" t="str">
        <f t="shared" si="37"/>
        <v/>
      </c>
      <c r="AM102" s="203" t="e">
        <f>#REF!</f>
        <v>#REF!</v>
      </c>
      <c r="AN102" s="166" t="e">
        <f>#REF!</f>
        <v>#REF!</v>
      </c>
      <c r="AO102" s="166" t="e">
        <f>#REF!</f>
        <v>#REF!</v>
      </c>
      <c r="AP102" s="166" t="e">
        <f>#REF!</f>
        <v>#REF!</v>
      </c>
      <c r="AQ102" s="166">
        <f t="shared" si="26"/>
        <v>10</v>
      </c>
      <c r="AR102" s="232" t="s">
        <v>706</v>
      </c>
      <c r="AS102" s="116"/>
      <c r="AT102" s="201"/>
      <c r="AU102" s="106"/>
      <c r="AV102" s="233"/>
    </row>
    <row r="103" spans="1:48" s="107" customFormat="1" hidden="1" outlineLevel="2">
      <c r="A103" s="162" t="str">
        <f>IFERROR(IF(Table48[[#This Row],[We Effect Funding SEK]]=0,"",INDEX(#REF!,MATCH(Table48[[#This Row],[Nr.]],#REF!,0),5)),"")</f>
        <v/>
      </c>
      <c r="B103" s="162" t="str">
        <f>'Budget 2023-2024'!B102</f>
        <v>4.2.1.5.13</v>
      </c>
      <c r="C103" s="163" t="str">
        <f>'Budget 2023-2024'!C102</f>
        <v>[write the cost]</v>
      </c>
      <c r="D103" s="164" t="s">
        <v>639</v>
      </c>
      <c r="E103" s="165">
        <f>'Budget 2023-2024'!G102</f>
        <v>0</v>
      </c>
      <c r="F103" s="165">
        <f>'Budget 2023-2024'!H102</f>
        <v>0</v>
      </c>
      <c r="G103" s="115"/>
      <c r="H103" s="141"/>
      <c r="I103" s="115"/>
      <c r="J103" s="115"/>
      <c r="K103" s="115"/>
      <c r="L103" s="165"/>
      <c r="M103" s="165"/>
      <c r="N103" s="165">
        <f t="shared" si="31"/>
        <v>0</v>
      </c>
      <c r="O103" s="165">
        <f t="shared" si="34"/>
        <v>0</v>
      </c>
      <c r="P103" s="201"/>
      <c r="Q103" s="117"/>
      <c r="R103" s="117"/>
      <c r="S103" s="115" t="str">
        <f t="shared" si="35"/>
        <v/>
      </c>
      <c r="T103" s="106"/>
      <c r="U103" s="164"/>
      <c r="V103" s="164"/>
      <c r="W103" s="165" t="str">
        <f>IFERROR(ROUND(SUMIFS(#REF!,#REF!,$A103,#REF!,U$9,#REF!,V$9)+ROUND((X103-SUMIFS(#REF!,#REF!,$A103,#REF!,U$9,#REF!,V$9))*$X$10,0),0),"")</f>
        <v/>
      </c>
      <c r="X103" s="165">
        <f t="shared" si="32"/>
        <v>0</v>
      </c>
      <c r="Y103" s="201"/>
      <c r="Z103" s="227"/>
      <c r="AA103" s="227"/>
      <c r="AB103" s="115" t="str">
        <f t="shared" si="36"/>
        <v/>
      </c>
      <c r="AC103" s="106"/>
      <c r="AD103" s="164"/>
      <c r="AE103" s="164"/>
      <c r="AF103" s="165" t="str">
        <f>IFERROR(IF(AND($AG$10=$X$10,AG103=X103),W103,(ROUND(SUMIFS(#REF!,#REF!,$B103,#REF!,AD$9,#REF!,AE$9)+ROUND((AG103-SUMIFS(#REF!,#REF!,$B103,#REF!,AD$9,#REF!,AE$9))*$AG$10,0),0))),"")</f>
        <v/>
      </c>
      <c r="AG103" s="165">
        <f t="shared" si="33"/>
        <v>0</v>
      </c>
      <c r="AH103" s="201"/>
      <c r="AI103" s="227"/>
      <c r="AJ103" s="227"/>
      <c r="AK103" s="201" t="str">
        <f t="shared" si="37"/>
        <v/>
      </c>
      <c r="AM103" s="203" t="e">
        <f>#REF!</f>
        <v>#REF!</v>
      </c>
      <c r="AN103" s="166" t="e">
        <f>#REF!</f>
        <v>#REF!</v>
      </c>
      <c r="AO103" s="166" t="e">
        <f>#REF!</f>
        <v>#REF!</v>
      </c>
      <c r="AP103" s="166" t="e">
        <f>#REF!</f>
        <v>#REF!</v>
      </c>
      <c r="AQ103" s="166">
        <f t="shared" si="26"/>
        <v>10</v>
      </c>
      <c r="AR103" s="232" t="s">
        <v>706</v>
      </c>
      <c r="AS103" s="116"/>
      <c r="AT103" s="201"/>
      <c r="AU103" s="106"/>
      <c r="AV103" s="233"/>
    </row>
    <row r="104" spans="1:48" s="107" customFormat="1" hidden="1" outlineLevel="2">
      <c r="A104" s="162" t="str">
        <f>IFERROR(IF(Table48[[#This Row],[We Effect Funding SEK]]=0,"",INDEX(#REF!,MATCH(Table48[[#This Row],[Nr.]],#REF!,0),5)),"")</f>
        <v/>
      </c>
      <c r="B104" s="162" t="str">
        <f>'Budget 2023-2024'!B103</f>
        <v>4.2.1.5.14</v>
      </c>
      <c r="C104" s="163" t="str">
        <f>'Budget 2023-2024'!C103</f>
        <v>[write the cost]</v>
      </c>
      <c r="D104" s="164" t="s">
        <v>639</v>
      </c>
      <c r="E104" s="165">
        <f>'Budget 2023-2024'!G103</f>
        <v>0</v>
      </c>
      <c r="F104" s="165">
        <f>'Budget 2023-2024'!H103</f>
        <v>0</v>
      </c>
      <c r="G104" s="115"/>
      <c r="H104" s="141"/>
      <c r="I104" s="115"/>
      <c r="J104" s="115"/>
      <c r="K104" s="115"/>
      <c r="L104" s="165"/>
      <c r="M104" s="165"/>
      <c r="N104" s="165">
        <f t="shared" si="31"/>
        <v>0</v>
      </c>
      <c r="O104" s="165">
        <f t="shared" si="34"/>
        <v>0</v>
      </c>
      <c r="P104" s="201"/>
      <c r="Q104" s="117"/>
      <c r="R104" s="117"/>
      <c r="S104" s="115" t="str">
        <f t="shared" si="35"/>
        <v/>
      </c>
      <c r="T104" s="106"/>
      <c r="U104" s="164"/>
      <c r="V104" s="164"/>
      <c r="W104" s="165" t="str">
        <f>IFERROR(ROUND(SUMIFS(#REF!,#REF!,$A104,#REF!,U$9,#REF!,V$9)+ROUND((X104-SUMIFS(#REF!,#REF!,$A104,#REF!,U$9,#REF!,V$9))*$X$10,0),0),"")</f>
        <v/>
      </c>
      <c r="X104" s="165">
        <f t="shared" si="32"/>
        <v>0</v>
      </c>
      <c r="Y104" s="201"/>
      <c r="Z104" s="227"/>
      <c r="AA104" s="227"/>
      <c r="AB104" s="115" t="str">
        <f t="shared" si="36"/>
        <v/>
      </c>
      <c r="AC104" s="106"/>
      <c r="AD104" s="164"/>
      <c r="AE104" s="164"/>
      <c r="AF104" s="165" t="str">
        <f>IFERROR(IF(AND($AG$10=$X$10,AG104=X104),W104,(ROUND(SUMIFS(#REF!,#REF!,$B104,#REF!,AD$9,#REF!,AE$9)+ROUND((AG104-SUMIFS(#REF!,#REF!,$B104,#REF!,AD$9,#REF!,AE$9))*$AG$10,0),0))),"")</f>
        <v/>
      </c>
      <c r="AG104" s="165">
        <f t="shared" si="33"/>
        <v>0</v>
      </c>
      <c r="AH104" s="201"/>
      <c r="AI104" s="227"/>
      <c r="AJ104" s="227"/>
      <c r="AK104" s="201" t="str">
        <f t="shared" si="37"/>
        <v/>
      </c>
      <c r="AM104" s="203" t="e">
        <f>#REF!</f>
        <v>#REF!</v>
      </c>
      <c r="AN104" s="166" t="e">
        <f>#REF!</f>
        <v>#REF!</v>
      </c>
      <c r="AO104" s="166" t="e">
        <f>#REF!</f>
        <v>#REF!</v>
      </c>
      <c r="AP104" s="166" t="e">
        <f>#REF!</f>
        <v>#REF!</v>
      </c>
      <c r="AQ104" s="166">
        <f t="shared" si="26"/>
        <v>10</v>
      </c>
      <c r="AR104" s="232" t="s">
        <v>706</v>
      </c>
      <c r="AS104" s="116"/>
      <c r="AT104" s="201"/>
      <c r="AU104" s="106"/>
      <c r="AV104" s="233"/>
    </row>
    <row r="105" spans="1:48" s="107" customFormat="1" hidden="1" outlineLevel="2">
      <c r="A105" s="162" t="str">
        <f>IFERROR(IF(Table48[[#This Row],[We Effect Funding SEK]]=0,"",INDEX(#REF!,MATCH(Table48[[#This Row],[Nr.]],#REF!,0),5)),"")</f>
        <v/>
      </c>
      <c r="B105" s="162" t="str">
        <f>'Budget 2023-2024'!B104</f>
        <v>4.2.1.5.15</v>
      </c>
      <c r="C105" s="163" t="str">
        <f>'Budget 2023-2024'!C104</f>
        <v>[write the cost]</v>
      </c>
      <c r="D105" s="164" t="s">
        <v>639</v>
      </c>
      <c r="E105" s="165">
        <f>'Budget 2023-2024'!G104</f>
        <v>0</v>
      </c>
      <c r="F105" s="165">
        <f>'Budget 2023-2024'!H104</f>
        <v>0</v>
      </c>
      <c r="G105" s="115"/>
      <c r="H105" s="141"/>
      <c r="I105" s="115"/>
      <c r="J105" s="115"/>
      <c r="K105" s="115"/>
      <c r="L105" s="165"/>
      <c r="M105" s="165"/>
      <c r="N105" s="165">
        <f t="shared" si="31"/>
        <v>0</v>
      </c>
      <c r="O105" s="165">
        <f t="shared" si="34"/>
        <v>0</v>
      </c>
      <c r="P105" s="201"/>
      <c r="Q105" s="117"/>
      <c r="R105" s="117"/>
      <c r="S105" s="115" t="str">
        <f t="shared" si="35"/>
        <v/>
      </c>
      <c r="T105" s="106"/>
      <c r="U105" s="164"/>
      <c r="V105" s="164"/>
      <c r="W105" s="165" t="str">
        <f>IFERROR(ROUND(SUMIFS(#REF!,#REF!,$A105,#REF!,U$9,#REF!,V$9)+ROUND((X105-SUMIFS(#REF!,#REF!,$A105,#REF!,U$9,#REF!,V$9))*$X$10,0),0),"")</f>
        <v/>
      </c>
      <c r="X105" s="165">
        <f t="shared" si="32"/>
        <v>0</v>
      </c>
      <c r="Y105" s="201"/>
      <c r="Z105" s="227"/>
      <c r="AA105" s="227"/>
      <c r="AB105" s="115" t="str">
        <f t="shared" si="29"/>
        <v/>
      </c>
      <c r="AC105" s="106"/>
      <c r="AD105" s="164"/>
      <c r="AE105" s="164"/>
      <c r="AF105" s="165" t="str">
        <f>IFERROR(IF(AND($AG$10=$X$10,AG105=X105),W105,(ROUND(SUMIFS(#REF!,#REF!,$B105,#REF!,AD$9,#REF!,AE$9)+ROUND((AG105-SUMIFS(#REF!,#REF!,$B105,#REF!,AD$9,#REF!,AE$9))*$AG$10,0),0))),"")</f>
        <v/>
      </c>
      <c r="AG105" s="165">
        <f t="shared" si="33"/>
        <v>0</v>
      </c>
      <c r="AH105" s="201"/>
      <c r="AI105" s="227"/>
      <c r="AJ105" s="227"/>
      <c r="AK105" s="201" t="str">
        <f t="shared" si="30"/>
        <v/>
      </c>
      <c r="AM105" s="203" t="e">
        <f>#REF!</f>
        <v>#REF!</v>
      </c>
      <c r="AN105" s="166" t="e">
        <f>#REF!</f>
        <v>#REF!</v>
      </c>
      <c r="AO105" s="166" t="e">
        <f>#REF!</f>
        <v>#REF!</v>
      </c>
      <c r="AP105" s="166" t="e">
        <f>#REF!</f>
        <v>#REF!</v>
      </c>
      <c r="AQ105" s="166">
        <f t="shared" si="26"/>
        <v>10</v>
      </c>
      <c r="AR105" s="232" t="s">
        <v>706</v>
      </c>
      <c r="AS105" s="116"/>
      <c r="AT105" s="201"/>
      <c r="AU105" s="106"/>
      <c r="AV105" s="233"/>
    </row>
    <row r="106" spans="1:48" s="106" customFormat="1" ht="57" outlineLevel="1" collapsed="1">
      <c r="A106" s="176" t="str">
        <f>IFERROR(IF(Table48[[#This Row],[We Effect Funding SEK]]=0,"",INDEX(#REF!,MATCH(Table48[[#This Row],[Nr.]],#REF!,0),5)),"")</f>
        <v/>
      </c>
      <c r="B106" s="177" t="str">
        <f>'Budget 2023-2024'!B105</f>
        <v>4.2.1A</v>
      </c>
      <c r="C106" s="178" t="str">
        <f>'Budget 2023-2024'!C105</f>
        <v>UNALLOCATED FUNDS</v>
      </c>
      <c r="D106" s="179"/>
      <c r="E106" s="179">
        <f>E107+E123+E139+E155+E171</f>
        <v>8394550</v>
      </c>
      <c r="F106" s="179">
        <f>F107+F123+F139+F155+F171</f>
        <v>1598079</v>
      </c>
      <c r="G106" s="180"/>
      <c r="H106" s="171"/>
      <c r="I106" s="180"/>
      <c r="J106" s="180"/>
      <c r="K106" s="180"/>
      <c r="L106" s="205">
        <f>L107+L123+L139+L155+L171</f>
        <v>0</v>
      </c>
      <c r="M106" s="205">
        <f>M107+M123+M139+M155+M171</f>
        <v>0</v>
      </c>
      <c r="N106" s="179">
        <f>N107+N123+N139+N155+N171</f>
        <v>83945491791</v>
      </c>
      <c r="O106" s="179">
        <f>O107+O123+O139+O155+O171</f>
        <v>1598079</v>
      </c>
      <c r="P106" s="206"/>
      <c r="Q106" s="218"/>
      <c r="R106" s="218"/>
      <c r="S106" s="180" t="str">
        <f t="shared" si="35"/>
        <v/>
      </c>
      <c r="U106" s="205">
        <f>U107+U123+U139+U155+U171</f>
        <v>0</v>
      </c>
      <c r="V106" s="205">
        <f>V107+V123+V139+V155+V171</f>
        <v>0</v>
      </c>
      <c r="W106" s="179">
        <f>W107+W123+W139+W155+W171</f>
        <v>0</v>
      </c>
      <c r="X106" s="179">
        <f>X107+X123+X139+X155+X171</f>
        <v>1598079</v>
      </c>
      <c r="Y106" s="206"/>
      <c r="Z106" s="229"/>
      <c r="AA106" s="229"/>
      <c r="AB106" s="180" t="str">
        <f t="shared" si="29"/>
        <v/>
      </c>
      <c r="AD106" s="205">
        <f>AD107+AD123+AD139+AD155+AD171</f>
        <v>0</v>
      </c>
      <c r="AE106" s="205">
        <f>AE107+AE123+AE139+AE155+AE171</f>
        <v>7907615</v>
      </c>
      <c r="AF106" s="179">
        <f>AF107+AF123+AF139+AF155+AF171</f>
        <v>0</v>
      </c>
      <c r="AG106" s="179">
        <f>AG107+AG123+AG139+AG155+AG171</f>
        <v>0</v>
      </c>
      <c r="AH106" s="206"/>
      <c r="AI106" s="229"/>
      <c r="AJ106" s="118" t="s">
        <v>712</v>
      </c>
      <c r="AK106" s="206" t="str">
        <f t="shared" si="30"/>
        <v/>
      </c>
      <c r="AM106" s="203" t="e">
        <f>#REF!</f>
        <v>#REF!</v>
      </c>
      <c r="AN106" s="166" t="e">
        <f>#REF!</f>
        <v>#REF!</v>
      </c>
      <c r="AO106" s="166" t="e">
        <f>#REF!</f>
        <v>#REF!</v>
      </c>
      <c r="AP106" s="166" t="e">
        <f>#REF!</f>
        <v>#REF!</v>
      </c>
      <c r="AQ106" s="166">
        <f t="shared" si="26"/>
        <v>6</v>
      </c>
      <c r="AR106" s="232" t="s">
        <v>704</v>
      </c>
      <c r="AS106" s="116"/>
      <c r="AT106" s="206"/>
      <c r="AV106" s="233"/>
    </row>
    <row r="107" spans="1:48" s="107" customFormat="1" outlineLevel="1">
      <c r="A107" s="181" t="str">
        <f>IFERROR(IF(Table48[[#This Row],[We Effect Funding SEK]]=0,"",INDEX(#REF!,MATCH(Table48[[#This Row],[Nr.]],#REF!,0),5)),"")</f>
        <v/>
      </c>
      <c r="B107" s="182" t="str">
        <f>'Budget 2023-2024'!B106</f>
        <v>4.2.1A.1</v>
      </c>
      <c r="C107" s="183" t="str">
        <f>'Budget 2023-2024'!C106</f>
        <v>Intervention 1</v>
      </c>
      <c r="D107" s="184"/>
      <c r="E107" s="184">
        <f>SUM(E108:E112)</f>
        <v>8394550</v>
      </c>
      <c r="F107" s="184">
        <f>SUM(F108:F112)</f>
        <v>1598079</v>
      </c>
      <c r="G107" s="115"/>
      <c r="H107" s="141"/>
      <c r="I107" s="115"/>
      <c r="J107" s="115"/>
      <c r="K107" s="115"/>
      <c r="L107" s="184">
        <f>SUM(L108:L112)</f>
        <v>0</v>
      </c>
      <c r="M107" s="184">
        <f>SUM(M108:M112)</f>
        <v>0</v>
      </c>
      <c r="N107" s="184">
        <f>SUM(N108:N112)</f>
        <v>83945491791</v>
      </c>
      <c r="O107" s="184">
        <f>SUM(O108:O112)</f>
        <v>1598079</v>
      </c>
      <c r="P107" s="201"/>
      <c r="Q107" s="117"/>
      <c r="R107" s="117"/>
      <c r="S107" s="115">
        <f t="shared" si="35"/>
        <v>80.959999999999994</v>
      </c>
      <c r="T107" s="106"/>
      <c r="U107" s="184">
        <f>SUM(U108:U112)</f>
        <v>0</v>
      </c>
      <c r="V107" s="184">
        <f>SUM(V108:V112)</f>
        <v>0</v>
      </c>
      <c r="W107" s="184">
        <f>SUM(W108:W112)</f>
        <v>0</v>
      </c>
      <c r="X107" s="184">
        <f>SUM(X108:X112)</f>
        <v>1598079</v>
      </c>
      <c r="Y107" s="201"/>
      <c r="Z107" s="118"/>
      <c r="AA107" s="118"/>
      <c r="AB107" s="115" t="str">
        <f t="shared" si="29"/>
        <v/>
      </c>
      <c r="AC107" s="106"/>
      <c r="AD107" s="184">
        <f>SUM(AD108:AD112)</f>
        <v>0</v>
      </c>
      <c r="AE107" s="184">
        <f>SUM(AE108:AE112)</f>
        <v>7907615</v>
      </c>
      <c r="AF107" s="184">
        <f>SUM(AF108:AF112)</f>
        <v>0</v>
      </c>
      <c r="AG107" s="184">
        <f>SUM(AG108:AG112)</f>
        <v>0</v>
      </c>
      <c r="AH107" s="201"/>
      <c r="AI107" s="118"/>
      <c r="AJ107" s="118"/>
      <c r="AK107" s="201">
        <f t="shared" si="30"/>
        <v>100</v>
      </c>
      <c r="AM107" s="203" t="e">
        <f>#REF!</f>
        <v>#REF!</v>
      </c>
      <c r="AN107" s="166" t="e">
        <f>#REF!</f>
        <v>#REF!</v>
      </c>
      <c r="AO107" s="166" t="e">
        <f>#REF!</f>
        <v>#REF!</v>
      </c>
      <c r="AP107" s="166" t="e">
        <f>#REF!</f>
        <v>#REF!</v>
      </c>
      <c r="AQ107" s="166">
        <f t="shared" si="26"/>
        <v>8</v>
      </c>
      <c r="AR107" s="232" t="s">
        <v>705</v>
      </c>
      <c r="AS107" s="116"/>
      <c r="AT107" s="201"/>
      <c r="AU107" s="106"/>
      <c r="AV107" s="233"/>
    </row>
    <row r="108" spans="1:48" s="107" customFormat="1" ht="57" hidden="1" outlineLevel="2">
      <c r="A108" s="181" t="str">
        <f>IFERROR(IF(Table48[[#This Row],[We Effect Funding SEK]]=0,"",INDEX(#REF!,MATCH(Table48[[#This Row],[Nr.]],#REF!,0),5)),"")</f>
        <v/>
      </c>
      <c r="B108" s="162" t="str">
        <f>'Budget 2023-2024'!B107</f>
        <v>4.2.1A.1.1</v>
      </c>
      <c r="C108" s="163" t="str">
        <f>'Budget 2023-2024'!C107</f>
        <v>[write the cost]</v>
      </c>
      <c r="D108" s="164" t="s">
        <v>639</v>
      </c>
      <c r="E108" s="165">
        <f>'Budget 2023-2024'!G107</f>
        <v>8394550</v>
      </c>
      <c r="F108" s="165">
        <f>'Budget 2023-2024'!H107</f>
        <v>1598079</v>
      </c>
      <c r="G108" s="115"/>
      <c r="H108" s="141"/>
      <c r="I108" s="115"/>
      <c r="J108" s="115"/>
      <c r="K108" s="115"/>
      <c r="L108" s="165"/>
      <c r="M108" s="165"/>
      <c r="N108" s="165">
        <f t="shared" ref="N108:N122" si="38">IFERROR(ROUND(O108*$O$10,0),0)</f>
        <v>83945491791</v>
      </c>
      <c r="O108" s="165">
        <f t="shared" ref="O108:O122" si="39">IFERROR(IF(L108+M108=0,F108,ROUND(F108+ROUND(L108/$O$10,2)-ROUND(M108/$O$10,2),0)),0)</f>
        <v>1598079</v>
      </c>
      <c r="P108" s="201"/>
      <c r="Q108" s="117"/>
      <c r="R108" s="117"/>
      <c r="S108" s="115" t="str">
        <f t="shared" si="35"/>
        <v/>
      </c>
      <c r="T108" s="106"/>
      <c r="U108" s="164"/>
      <c r="V108" s="164"/>
      <c r="W108" s="165" t="str">
        <f>IFERROR(ROUND(SUMIFS(#REF!,#REF!,$A108,#REF!,U$9,#REF!,V$9)+ROUND((X108-SUMIFS(#REF!,#REF!,$A108,#REF!,U$9,#REF!,V$9))*$X$10,0),0),"")</f>
        <v/>
      </c>
      <c r="X108" s="165">
        <f t="shared" ref="X108:X122" si="40">IFERROR(IF(U108+V108=0,O108,ROUND(O108+ROUND(U108/$X$10,2)-ROUND(V108/$X$10,2),0)),0)</f>
        <v>1598079</v>
      </c>
      <c r="Y108" s="201"/>
      <c r="Z108" s="227"/>
      <c r="AA108" s="227"/>
      <c r="AB108" s="115" t="str">
        <f t="shared" si="29"/>
        <v/>
      </c>
      <c r="AC108" s="106"/>
      <c r="AD108" s="164"/>
      <c r="AE108" s="164">
        <v>7907615</v>
      </c>
      <c r="AF108" s="165" t="str">
        <f>IFERROR(IF(AND($AG$10=$X$10,AG108=X108),W108,(ROUND(SUMIFS(#REF!,#REF!,$B108,#REF!,AD$9,#REF!,AE$9)+ROUND((AG108-SUMIFS(#REF!,#REF!,$B108,#REF!,AD$9,#REF!,AE$9))*$AG$10,0),0))),"")</f>
        <v/>
      </c>
      <c r="AG108" s="165">
        <f t="shared" ref="AG108:AG122" si="41">IFERROR(IF(AD108+AE108=0,X108,ROUND(X108+ROUND(AD108/$AG$10,2)-ROUND(AE108/$AG$10,2),0)),0)</f>
        <v>0</v>
      </c>
      <c r="AH108" s="201"/>
      <c r="AI108" s="227"/>
      <c r="AJ108" s="227" t="s">
        <v>712</v>
      </c>
      <c r="AK108" s="201" t="str">
        <f t="shared" si="30"/>
        <v/>
      </c>
      <c r="AM108" s="203" t="e">
        <f>#REF!</f>
        <v>#REF!</v>
      </c>
      <c r="AN108" s="166" t="e">
        <f>#REF!</f>
        <v>#REF!</v>
      </c>
      <c r="AO108" s="166" t="e">
        <f>#REF!</f>
        <v>#REF!</v>
      </c>
      <c r="AP108" s="166" t="e">
        <f>#REF!</f>
        <v>#REF!</v>
      </c>
      <c r="AQ108" s="166">
        <f t="shared" si="26"/>
        <v>10</v>
      </c>
      <c r="AR108" s="232" t="s">
        <v>706</v>
      </c>
      <c r="AS108" s="116"/>
      <c r="AT108" s="201"/>
      <c r="AU108" s="106"/>
      <c r="AV108" s="233"/>
    </row>
    <row r="109" spans="1:48" s="107" customFormat="1" hidden="1" outlineLevel="2">
      <c r="A109" s="181" t="str">
        <f>IFERROR(IF(Table48[[#This Row],[We Effect Funding SEK]]=0,"",INDEX(#REF!,MATCH(Table48[[#This Row],[Nr.]],#REF!,0),5)),"")</f>
        <v/>
      </c>
      <c r="B109" s="162" t="str">
        <f>'Budget 2023-2024'!B108</f>
        <v>4.2.1A.1.2</v>
      </c>
      <c r="C109" s="163" t="str">
        <f>'Budget 2023-2024'!C108</f>
        <v>[write the cost]</v>
      </c>
      <c r="D109" s="164" t="s">
        <v>639</v>
      </c>
      <c r="E109" s="165">
        <f>'Budget 2023-2024'!G108</f>
        <v>0</v>
      </c>
      <c r="F109" s="165">
        <f>'Budget 2023-2024'!H108</f>
        <v>0</v>
      </c>
      <c r="G109" s="115"/>
      <c r="H109" s="141"/>
      <c r="I109" s="115"/>
      <c r="J109" s="115"/>
      <c r="K109" s="115"/>
      <c r="L109" s="165"/>
      <c r="M109" s="165"/>
      <c r="N109" s="165">
        <f t="shared" si="38"/>
        <v>0</v>
      </c>
      <c r="O109" s="165">
        <f t="shared" si="39"/>
        <v>0</v>
      </c>
      <c r="P109" s="201"/>
      <c r="Q109" s="117"/>
      <c r="R109" s="117"/>
      <c r="S109" s="115" t="str">
        <f t="shared" si="35"/>
        <v/>
      </c>
      <c r="T109" s="106"/>
      <c r="U109" s="164"/>
      <c r="V109" s="164"/>
      <c r="W109" s="165" t="str">
        <f>IFERROR(ROUND(SUMIFS(#REF!,#REF!,$A109,#REF!,U$9,#REF!,V$9)+ROUND((X109-SUMIFS(#REF!,#REF!,$A109,#REF!,U$9,#REF!,V$9))*$X$10,0),0),"")</f>
        <v/>
      </c>
      <c r="X109" s="165">
        <f t="shared" si="40"/>
        <v>0</v>
      </c>
      <c r="Y109" s="201"/>
      <c r="Z109" s="227"/>
      <c r="AA109" s="227"/>
      <c r="AB109" s="115" t="str">
        <f t="shared" si="29"/>
        <v/>
      </c>
      <c r="AC109" s="106"/>
      <c r="AD109" s="164"/>
      <c r="AE109" s="164"/>
      <c r="AF109" s="165" t="str">
        <f>IFERROR(IF(AND($AG$10=$X$10,AG109=X109),W109,(ROUND(SUMIFS(#REF!,#REF!,$B109,#REF!,AD$9,#REF!,AE$9)+ROUND((AG109-SUMIFS(#REF!,#REF!,$B109,#REF!,AD$9,#REF!,AE$9))*$AG$10,0),0))),"")</f>
        <v/>
      </c>
      <c r="AG109" s="165">
        <f t="shared" si="41"/>
        <v>0</v>
      </c>
      <c r="AH109" s="201"/>
      <c r="AI109" s="227"/>
      <c r="AJ109" s="227"/>
      <c r="AK109" s="201" t="str">
        <f t="shared" si="30"/>
        <v/>
      </c>
      <c r="AM109" s="203" t="e">
        <f>#REF!</f>
        <v>#REF!</v>
      </c>
      <c r="AN109" s="166" t="e">
        <f>#REF!</f>
        <v>#REF!</v>
      </c>
      <c r="AO109" s="166" t="e">
        <f>#REF!</f>
        <v>#REF!</v>
      </c>
      <c r="AP109" s="166" t="e">
        <f>#REF!</f>
        <v>#REF!</v>
      </c>
      <c r="AQ109" s="166">
        <f t="shared" si="26"/>
        <v>10</v>
      </c>
      <c r="AR109" s="232" t="s">
        <v>706</v>
      </c>
      <c r="AS109" s="116"/>
      <c r="AT109" s="201"/>
      <c r="AU109" s="106"/>
      <c r="AV109" s="233"/>
    </row>
    <row r="110" spans="1:48" s="107" customFormat="1" hidden="1" outlineLevel="2">
      <c r="A110" s="162" t="str">
        <f>IFERROR(IF(Table48[[#This Row],[We Effect Funding SEK]]=0,"",INDEX(#REF!,MATCH(Table48[[#This Row],[Nr.]],#REF!,0),5)),"")</f>
        <v/>
      </c>
      <c r="B110" s="162" t="str">
        <f>'Budget 2023-2024'!B109</f>
        <v>4.2.1A.1.3</v>
      </c>
      <c r="C110" s="163" t="str">
        <f>'Budget 2023-2024'!C109</f>
        <v>[write the cost]</v>
      </c>
      <c r="D110" s="164" t="s">
        <v>639</v>
      </c>
      <c r="E110" s="165">
        <f>'Budget 2023-2024'!G109</f>
        <v>0</v>
      </c>
      <c r="F110" s="165">
        <f>'Budget 2023-2024'!H109</f>
        <v>0</v>
      </c>
      <c r="G110" s="115"/>
      <c r="H110" s="141"/>
      <c r="I110" s="115"/>
      <c r="J110" s="115"/>
      <c r="K110" s="115"/>
      <c r="L110" s="165"/>
      <c r="M110" s="165"/>
      <c r="N110" s="165">
        <f t="shared" si="38"/>
        <v>0</v>
      </c>
      <c r="O110" s="165">
        <f t="shared" si="39"/>
        <v>0</v>
      </c>
      <c r="P110" s="201"/>
      <c r="Q110" s="117"/>
      <c r="R110" s="117"/>
      <c r="S110" s="115" t="str">
        <f t="shared" si="35"/>
        <v/>
      </c>
      <c r="T110" s="106"/>
      <c r="U110" s="164"/>
      <c r="V110" s="164"/>
      <c r="W110" s="165" t="str">
        <f>IFERROR(ROUND(SUMIFS(#REF!,#REF!,$A110,#REF!,U$9,#REF!,V$9)+ROUND((X110-SUMIFS(#REF!,#REF!,$A110,#REF!,U$9,#REF!,V$9))*$X$10,0),0),"")</f>
        <v/>
      </c>
      <c r="X110" s="165">
        <f t="shared" si="40"/>
        <v>0</v>
      </c>
      <c r="Y110" s="201"/>
      <c r="Z110" s="227"/>
      <c r="AA110" s="227"/>
      <c r="AB110" s="115" t="str">
        <f t="shared" si="29"/>
        <v/>
      </c>
      <c r="AC110" s="106"/>
      <c r="AD110" s="164"/>
      <c r="AE110" s="164"/>
      <c r="AF110" s="165" t="str">
        <f>IFERROR(IF(AND($AG$10=$X$10,AG110=X110),W110,(ROUND(SUMIFS(#REF!,#REF!,$B110,#REF!,AD$9,#REF!,AE$9)+ROUND((AG110-SUMIFS(#REF!,#REF!,$B110,#REF!,AD$9,#REF!,AE$9))*$AG$10,0),0))),"")</f>
        <v/>
      </c>
      <c r="AG110" s="165">
        <f t="shared" si="41"/>
        <v>0</v>
      </c>
      <c r="AH110" s="201"/>
      <c r="AI110" s="227"/>
      <c r="AJ110" s="227"/>
      <c r="AK110" s="201" t="str">
        <f t="shared" si="30"/>
        <v/>
      </c>
      <c r="AM110" s="203" t="e">
        <f>#REF!</f>
        <v>#REF!</v>
      </c>
      <c r="AN110" s="166" t="e">
        <f>#REF!</f>
        <v>#REF!</v>
      </c>
      <c r="AO110" s="166" t="e">
        <f>#REF!</f>
        <v>#REF!</v>
      </c>
      <c r="AP110" s="166" t="e">
        <f>#REF!</f>
        <v>#REF!</v>
      </c>
      <c r="AQ110" s="166">
        <f t="shared" si="26"/>
        <v>10</v>
      </c>
      <c r="AR110" s="232" t="s">
        <v>706</v>
      </c>
      <c r="AS110" s="116"/>
      <c r="AT110" s="201"/>
      <c r="AU110" s="106"/>
      <c r="AV110" s="233"/>
    </row>
    <row r="111" spans="1:48" s="107" customFormat="1" hidden="1" outlineLevel="2">
      <c r="A111" s="162" t="str">
        <f>IFERROR(IF(Table48[[#This Row],[We Effect Funding SEK]]=0,"",INDEX(#REF!,MATCH(Table48[[#This Row],[Nr.]],#REF!,0),5)),"")</f>
        <v/>
      </c>
      <c r="B111" s="162" t="str">
        <f>'Budget 2023-2024'!B110</f>
        <v>4.2.1A.1.4</v>
      </c>
      <c r="C111" s="163" t="str">
        <f>'Budget 2023-2024'!C110</f>
        <v>[write the cost]</v>
      </c>
      <c r="D111" s="164" t="s">
        <v>639</v>
      </c>
      <c r="E111" s="165">
        <f>'Budget 2023-2024'!G110</f>
        <v>0</v>
      </c>
      <c r="F111" s="165">
        <f>'Budget 2023-2024'!H110</f>
        <v>0</v>
      </c>
      <c r="G111" s="115"/>
      <c r="H111" s="141"/>
      <c r="I111" s="115"/>
      <c r="J111" s="115"/>
      <c r="K111" s="115"/>
      <c r="L111" s="165"/>
      <c r="M111" s="165"/>
      <c r="N111" s="165">
        <f t="shared" si="38"/>
        <v>0</v>
      </c>
      <c r="O111" s="165">
        <f t="shared" si="39"/>
        <v>0</v>
      </c>
      <c r="P111" s="201"/>
      <c r="Q111" s="117"/>
      <c r="R111" s="117"/>
      <c r="S111" s="115"/>
      <c r="T111" s="106"/>
      <c r="U111" s="164"/>
      <c r="V111" s="164"/>
      <c r="W111" s="165" t="str">
        <f>IFERROR(ROUND(SUMIFS(#REF!,#REF!,$A111,#REF!,U$9,#REF!,V$9)+ROUND((X111-SUMIFS(#REF!,#REF!,$A111,#REF!,U$9,#REF!,V$9))*$X$10,0),0),"")</f>
        <v/>
      </c>
      <c r="X111" s="165">
        <f t="shared" si="40"/>
        <v>0</v>
      </c>
      <c r="Y111" s="201"/>
      <c r="Z111" s="227"/>
      <c r="AA111" s="227"/>
      <c r="AB111" s="115"/>
      <c r="AC111" s="106"/>
      <c r="AD111" s="164"/>
      <c r="AE111" s="164"/>
      <c r="AF111" s="165" t="str">
        <f>IFERROR(IF(AND($AG$10=$X$10,AG111=X111),W111,(ROUND(SUMIFS(#REF!,#REF!,$B111,#REF!,AD$9,#REF!,AE$9)+ROUND((AG111-SUMIFS(#REF!,#REF!,$B111,#REF!,AD$9,#REF!,AE$9))*$AG$10,0),0))),"")</f>
        <v/>
      </c>
      <c r="AG111" s="165">
        <f t="shared" si="41"/>
        <v>0</v>
      </c>
      <c r="AH111" s="201"/>
      <c r="AI111" s="227"/>
      <c r="AJ111" s="227"/>
      <c r="AK111" s="201"/>
      <c r="AM111" s="203" t="e">
        <f>#REF!</f>
        <v>#REF!</v>
      </c>
      <c r="AN111" s="166" t="e">
        <f>#REF!</f>
        <v>#REF!</v>
      </c>
      <c r="AO111" s="166" t="e">
        <f>#REF!</f>
        <v>#REF!</v>
      </c>
      <c r="AP111" s="166" t="e">
        <f>#REF!</f>
        <v>#REF!</v>
      </c>
      <c r="AQ111" s="166">
        <f t="shared" si="26"/>
        <v>10</v>
      </c>
      <c r="AR111" s="232" t="s">
        <v>706</v>
      </c>
      <c r="AS111" s="116"/>
      <c r="AT111" s="201"/>
      <c r="AU111" s="106"/>
      <c r="AV111" s="233"/>
    </row>
    <row r="112" spans="1:48" s="107" customFormat="1" hidden="1" outlineLevel="2">
      <c r="A112" s="162" t="str">
        <f>IFERROR(IF(Table48[[#This Row],[We Effect Funding SEK]]=0,"",INDEX(#REF!,MATCH(Table48[[#This Row],[Nr.]],#REF!,0),5)),"")</f>
        <v/>
      </c>
      <c r="B112" s="162" t="str">
        <f>'Budget 2023-2024'!B111</f>
        <v>4.2.1A.1.5</v>
      </c>
      <c r="C112" s="163" t="str">
        <f>'Budget 2023-2024'!C111</f>
        <v>[write the cost]</v>
      </c>
      <c r="D112" s="164" t="s">
        <v>639</v>
      </c>
      <c r="E112" s="165">
        <f>'Budget 2023-2024'!G111</f>
        <v>0</v>
      </c>
      <c r="F112" s="165">
        <f>'Budget 2023-2024'!H111</f>
        <v>0</v>
      </c>
      <c r="G112" s="115"/>
      <c r="H112" s="141"/>
      <c r="I112" s="115"/>
      <c r="J112" s="115"/>
      <c r="K112" s="115"/>
      <c r="L112" s="165"/>
      <c r="M112" s="165"/>
      <c r="N112" s="165">
        <f t="shared" si="38"/>
        <v>0</v>
      </c>
      <c r="O112" s="165">
        <f t="shared" si="39"/>
        <v>0</v>
      </c>
      <c r="P112" s="201"/>
      <c r="Q112" s="117"/>
      <c r="R112" s="117"/>
      <c r="S112" s="115" t="str">
        <f>IF(OR($AR112="Total Project Costs",$AR112="Heading",$AR112="Subheading",$AR112="Component",$AR112="Output",$AR112="Activity",$AR112="Budget Line"),IF(AND(E112=0,O112=0),"",IF(AND(E112=0,O112&gt;0),100,IF(AND(E112&gt;0,O112=0),100,IF(E112=O112,"",ABS(ROUND((O112-E112)/E112,4)*100))))),"")</f>
        <v/>
      </c>
      <c r="T112" s="106"/>
      <c r="U112" s="164"/>
      <c r="V112" s="164"/>
      <c r="W112" s="165" t="str">
        <f>IFERROR(ROUND(SUMIFS(#REF!,#REF!,$A112,#REF!,U$9,#REF!,V$9)+ROUND((X112-SUMIFS(#REF!,#REF!,$A112,#REF!,U$9,#REF!,V$9))*$X$10,0),0),"")</f>
        <v/>
      </c>
      <c r="X112" s="165">
        <f t="shared" si="40"/>
        <v>0</v>
      </c>
      <c r="Y112" s="201"/>
      <c r="Z112" s="227"/>
      <c r="AA112" s="227"/>
      <c r="AB112" s="115" t="str">
        <f t="shared" ref="AB112:AB126" si="42">IF(OR($AR112="Total Project Costs",$AR112="Heading",$AR112="Subheading",$AR112="Component",$AR112="Output",$AR112="Activity",$AR112="Budget Line"),IF(AND(O112=0,X112=0),"",IF(AND(O112=0,X112&gt;0),100,IF(AND(O112&gt;0,X112=0),100,IF(O112=X112,"",ABS(ROUND((X112-O112)/O112,4)*100))))),"")</f>
        <v/>
      </c>
      <c r="AC112" s="106"/>
      <c r="AD112" s="164"/>
      <c r="AE112" s="164"/>
      <c r="AF112" s="165" t="str">
        <f>IFERROR(IF(AND($AG$10=$X$10,AG112=X112),W112,(ROUND(SUMIFS(#REF!,#REF!,$B112,#REF!,AD$9,#REF!,AE$9)+ROUND((AG112-SUMIFS(#REF!,#REF!,$B112,#REF!,AD$9,#REF!,AE$9))*$AG$10,0),0))),"")</f>
        <v/>
      </c>
      <c r="AG112" s="165">
        <f t="shared" si="41"/>
        <v>0</v>
      </c>
      <c r="AH112" s="201"/>
      <c r="AI112" s="227"/>
      <c r="AJ112" s="227"/>
      <c r="AK112" s="201" t="str">
        <f t="shared" ref="AK112:AK126" si="43">IF(OR($AR112="Total Project Costs",$AR112="Heading",$AR112="Subheading",$AR112="Component",$AR112="Output",$AR112="Activity",$AR112="Budget Line"),IF(AND(X112=0,AG112=0),"",IF(AND(X112=0,AG112&gt;0),100,IF(AND(X112&gt;0,AG112=0),100,IF(X112=AG112,"",ABS(ROUND((AG112-X112)/X112,4)*100))))),"")</f>
        <v/>
      </c>
      <c r="AM112" s="203" t="e">
        <f>#REF!</f>
        <v>#REF!</v>
      </c>
      <c r="AN112" s="166" t="e">
        <f>#REF!</f>
        <v>#REF!</v>
      </c>
      <c r="AO112" s="166" t="e">
        <f>#REF!</f>
        <v>#REF!</v>
      </c>
      <c r="AP112" s="166" t="e">
        <f>#REF!</f>
        <v>#REF!</v>
      </c>
      <c r="AQ112" s="166">
        <f t="shared" si="26"/>
        <v>10</v>
      </c>
      <c r="AR112" s="232" t="s">
        <v>706</v>
      </c>
      <c r="AS112" s="116"/>
      <c r="AT112" s="201"/>
      <c r="AU112" s="106"/>
      <c r="AV112" s="233"/>
    </row>
    <row r="113" spans="1:48" s="107" customFormat="1" hidden="1" outlineLevel="2">
      <c r="A113" s="162" t="str">
        <f>IFERROR(IF(Table48[[#This Row],[We Effect Funding SEK]]=0,"",INDEX(#REF!,MATCH(Table48[[#This Row],[Nr.]],#REF!,0),5)),"")</f>
        <v/>
      </c>
      <c r="B113" s="162" t="str">
        <f>'Budget 2023-2024'!B112</f>
        <v>4.2.1A.1.6</v>
      </c>
      <c r="C113" s="163" t="str">
        <f>'Budget 2023-2024'!C112</f>
        <v>[write the cost]</v>
      </c>
      <c r="D113" s="164" t="s">
        <v>639</v>
      </c>
      <c r="E113" s="165">
        <f>'Budget 2023-2024'!G112</f>
        <v>0</v>
      </c>
      <c r="F113" s="165">
        <f>'Budget 2023-2024'!H112</f>
        <v>0</v>
      </c>
      <c r="G113" s="115"/>
      <c r="H113" s="141"/>
      <c r="I113" s="115"/>
      <c r="J113" s="115"/>
      <c r="K113" s="115"/>
      <c r="L113" s="165"/>
      <c r="M113" s="165"/>
      <c r="N113" s="165">
        <f t="shared" si="38"/>
        <v>0</v>
      </c>
      <c r="O113" s="165">
        <f t="shared" si="39"/>
        <v>0</v>
      </c>
      <c r="P113" s="201"/>
      <c r="Q113" s="117"/>
      <c r="R113" s="117"/>
      <c r="S113" s="115" t="str">
        <f>IF(OR($AR113="Total Project Costs",$AR113="Heading",$AR113="Subheading",$AR113="Component",$AR113="Output",$AR113="Activity",$AR113="Budget Line"),IF(AND(E113=0,O113=0),"",IF(AND(E113=0,O113&gt;0),100,IF(AND(E113&gt;0,O113=0),100,IF(E113=O113,"",ABS(ROUND((O113-E113)/E113,4)*100))))),"")</f>
        <v/>
      </c>
      <c r="T113" s="106"/>
      <c r="U113" s="164"/>
      <c r="V113" s="164"/>
      <c r="W113" s="165" t="str">
        <f>IFERROR(ROUND(SUMIFS(#REF!,#REF!,$A113,#REF!,U$9,#REF!,V$9)+ROUND((X113-SUMIFS(#REF!,#REF!,$A113,#REF!,U$9,#REF!,V$9))*$X$10,0),0),"")</f>
        <v/>
      </c>
      <c r="X113" s="165">
        <f t="shared" si="40"/>
        <v>0</v>
      </c>
      <c r="Y113" s="201"/>
      <c r="Z113" s="227"/>
      <c r="AA113" s="227"/>
      <c r="AB113" s="115" t="str">
        <f t="shared" si="42"/>
        <v/>
      </c>
      <c r="AC113" s="106"/>
      <c r="AD113" s="164"/>
      <c r="AE113" s="164"/>
      <c r="AF113" s="165" t="str">
        <f>IFERROR(IF(AND($AG$10=$X$10,AG113=X113),W113,(ROUND(SUMIFS(#REF!,#REF!,$B113,#REF!,AD$9,#REF!,AE$9)+ROUND((AG113-SUMIFS(#REF!,#REF!,$B113,#REF!,AD$9,#REF!,AE$9))*$AG$10,0),0))),"")</f>
        <v/>
      </c>
      <c r="AG113" s="165">
        <f t="shared" si="41"/>
        <v>0</v>
      </c>
      <c r="AH113" s="201"/>
      <c r="AI113" s="227"/>
      <c r="AJ113" s="227"/>
      <c r="AK113" s="201" t="str">
        <f t="shared" si="43"/>
        <v/>
      </c>
      <c r="AM113" s="203" t="e">
        <f>#REF!</f>
        <v>#REF!</v>
      </c>
      <c r="AN113" s="166" t="e">
        <f>#REF!</f>
        <v>#REF!</v>
      </c>
      <c r="AO113" s="166" t="e">
        <f>#REF!</f>
        <v>#REF!</v>
      </c>
      <c r="AP113" s="166" t="e">
        <f>#REF!</f>
        <v>#REF!</v>
      </c>
      <c r="AQ113" s="166">
        <f t="shared" si="26"/>
        <v>10</v>
      </c>
      <c r="AR113" s="232" t="s">
        <v>706</v>
      </c>
      <c r="AS113" s="116"/>
      <c r="AT113" s="201"/>
      <c r="AU113" s="106"/>
      <c r="AV113" s="233"/>
    </row>
    <row r="114" spans="1:48" s="107" customFormat="1" hidden="1" outlineLevel="2">
      <c r="A114" s="162" t="str">
        <f>IFERROR(IF(Table48[[#This Row],[We Effect Funding SEK]]=0,"",INDEX(#REF!,MATCH(Table48[[#This Row],[Nr.]],#REF!,0),5)),"")</f>
        <v/>
      </c>
      <c r="B114" s="162" t="str">
        <f>'Budget 2023-2024'!B113</f>
        <v>4.2.1A.1.7</v>
      </c>
      <c r="C114" s="163" t="str">
        <f>'Budget 2023-2024'!C113</f>
        <v>[write the cost]</v>
      </c>
      <c r="D114" s="164" t="s">
        <v>639</v>
      </c>
      <c r="E114" s="165">
        <f>'Budget 2023-2024'!G113</f>
        <v>0</v>
      </c>
      <c r="F114" s="165">
        <f>'Budget 2023-2024'!H113</f>
        <v>0</v>
      </c>
      <c r="G114" s="115"/>
      <c r="H114" s="141"/>
      <c r="I114" s="115"/>
      <c r="J114" s="115"/>
      <c r="K114" s="115"/>
      <c r="L114" s="165"/>
      <c r="M114" s="165"/>
      <c r="N114" s="165">
        <f t="shared" si="38"/>
        <v>0</v>
      </c>
      <c r="O114" s="165">
        <f t="shared" si="39"/>
        <v>0</v>
      </c>
      <c r="P114" s="201"/>
      <c r="Q114" s="117"/>
      <c r="R114" s="117"/>
      <c r="S114" s="115" t="str">
        <f t="shared" ref="S114:S126" si="44">IF(OR($AR114="Total Project Costs",$AR114="Heading",$AR114="Subheading",$AR114="Component",$AR114="Output",$AR114="Activity",$AR114="Budget Line"),IF(AND(E114=0,O114=0),"",IF(AND(E114=0,O114&gt;0),100,IF(AND(E114&gt;0,O114=0),100,IF(E114=O114,"",ABS(ROUND((O114-E114)/E114,4)*100))))),"")</f>
        <v/>
      </c>
      <c r="T114" s="106"/>
      <c r="U114" s="164"/>
      <c r="V114" s="164"/>
      <c r="W114" s="165" t="str">
        <f>IFERROR(ROUND(SUMIFS(#REF!,#REF!,$A114,#REF!,U$9,#REF!,V$9)+ROUND((X114-SUMIFS(#REF!,#REF!,$A114,#REF!,U$9,#REF!,V$9))*$X$10,0),0),"")</f>
        <v/>
      </c>
      <c r="X114" s="165">
        <f t="shared" si="40"/>
        <v>0</v>
      </c>
      <c r="Y114" s="201"/>
      <c r="Z114" s="227"/>
      <c r="AA114" s="227"/>
      <c r="AB114" s="115" t="str">
        <f t="shared" si="42"/>
        <v/>
      </c>
      <c r="AC114" s="106"/>
      <c r="AD114" s="164"/>
      <c r="AE114" s="164"/>
      <c r="AF114" s="165" t="str">
        <f>IFERROR(IF(AND($AG$10=$X$10,AG114=X114),W114,(ROUND(SUMIFS(#REF!,#REF!,$B114,#REF!,AD$9,#REF!,AE$9)+ROUND((AG114-SUMIFS(#REF!,#REF!,$B114,#REF!,AD$9,#REF!,AE$9))*$AG$10,0),0))),"")</f>
        <v/>
      </c>
      <c r="AG114" s="165">
        <f t="shared" si="41"/>
        <v>0</v>
      </c>
      <c r="AH114" s="201"/>
      <c r="AI114" s="227"/>
      <c r="AJ114" s="227"/>
      <c r="AK114" s="201" t="str">
        <f t="shared" si="43"/>
        <v/>
      </c>
      <c r="AM114" s="203" t="e">
        <f>#REF!</f>
        <v>#REF!</v>
      </c>
      <c r="AN114" s="166" t="e">
        <f>#REF!</f>
        <v>#REF!</v>
      </c>
      <c r="AO114" s="166" t="e">
        <f>#REF!</f>
        <v>#REF!</v>
      </c>
      <c r="AP114" s="166" t="e">
        <f>#REF!</f>
        <v>#REF!</v>
      </c>
      <c r="AQ114" s="166">
        <f t="shared" si="26"/>
        <v>10</v>
      </c>
      <c r="AR114" s="232" t="s">
        <v>706</v>
      </c>
      <c r="AS114" s="116"/>
      <c r="AT114" s="201"/>
      <c r="AU114" s="106"/>
      <c r="AV114" s="233"/>
    </row>
    <row r="115" spans="1:48" s="107" customFormat="1" hidden="1" outlineLevel="2">
      <c r="A115" s="162" t="str">
        <f>IFERROR(IF(Table48[[#This Row],[We Effect Funding SEK]]=0,"",INDEX(#REF!,MATCH(Table48[[#This Row],[Nr.]],#REF!,0),5)),"")</f>
        <v/>
      </c>
      <c r="B115" s="162" t="str">
        <f>'Budget 2023-2024'!B114</f>
        <v>4.2.1A.1.8</v>
      </c>
      <c r="C115" s="163" t="str">
        <f>'Budget 2023-2024'!C114</f>
        <v>[write the cost]</v>
      </c>
      <c r="D115" s="164" t="s">
        <v>639</v>
      </c>
      <c r="E115" s="165">
        <f>'Budget 2023-2024'!G114</f>
        <v>0</v>
      </c>
      <c r="F115" s="165">
        <f>'Budget 2023-2024'!H114</f>
        <v>0</v>
      </c>
      <c r="G115" s="115"/>
      <c r="H115" s="141"/>
      <c r="I115" s="115"/>
      <c r="J115" s="115"/>
      <c r="K115" s="115"/>
      <c r="L115" s="165"/>
      <c r="M115" s="165"/>
      <c r="N115" s="165">
        <f t="shared" si="38"/>
        <v>0</v>
      </c>
      <c r="O115" s="165">
        <f t="shared" si="39"/>
        <v>0</v>
      </c>
      <c r="P115" s="201"/>
      <c r="Q115" s="117"/>
      <c r="R115" s="117"/>
      <c r="S115" s="115" t="str">
        <f t="shared" si="44"/>
        <v/>
      </c>
      <c r="T115" s="106"/>
      <c r="U115" s="164"/>
      <c r="V115" s="164"/>
      <c r="W115" s="165" t="str">
        <f>IFERROR(ROUND(SUMIFS(#REF!,#REF!,$A115,#REF!,U$9,#REF!,V$9)+ROUND((X115-SUMIFS(#REF!,#REF!,$A115,#REF!,U$9,#REF!,V$9))*$X$10,0),0),"")</f>
        <v/>
      </c>
      <c r="X115" s="165">
        <f t="shared" si="40"/>
        <v>0</v>
      </c>
      <c r="Y115" s="201"/>
      <c r="Z115" s="227"/>
      <c r="AA115" s="227"/>
      <c r="AB115" s="115" t="str">
        <f t="shared" si="42"/>
        <v/>
      </c>
      <c r="AC115" s="106"/>
      <c r="AD115" s="164"/>
      <c r="AE115" s="164"/>
      <c r="AF115" s="165" t="str">
        <f>IFERROR(IF(AND($AG$10=$X$10,AG115=X115),W115,(ROUND(SUMIFS(#REF!,#REF!,$B115,#REF!,AD$9,#REF!,AE$9)+ROUND((AG115-SUMIFS(#REF!,#REF!,$B115,#REF!,AD$9,#REF!,AE$9))*$AG$10,0),0))),"")</f>
        <v/>
      </c>
      <c r="AG115" s="165">
        <f t="shared" si="41"/>
        <v>0</v>
      </c>
      <c r="AH115" s="201"/>
      <c r="AI115" s="227"/>
      <c r="AJ115" s="227"/>
      <c r="AK115" s="201" t="str">
        <f t="shared" si="43"/>
        <v/>
      </c>
      <c r="AM115" s="203" t="e">
        <f>#REF!</f>
        <v>#REF!</v>
      </c>
      <c r="AN115" s="166" t="e">
        <f>#REF!</f>
        <v>#REF!</v>
      </c>
      <c r="AO115" s="166" t="e">
        <f>#REF!</f>
        <v>#REF!</v>
      </c>
      <c r="AP115" s="166" t="e">
        <f>#REF!</f>
        <v>#REF!</v>
      </c>
      <c r="AQ115" s="166">
        <f t="shared" si="26"/>
        <v>10</v>
      </c>
      <c r="AR115" s="232" t="s">
        <v>706</v>
      </c>
      <c r="AS115" s="116"/>
      <c r="AT115" s="201"/>
      <c r="AU115" s="106"/>
      <c r="AV115" s="233"/>
    </row>
    <row r="116" spans="1:48" s="107" customFormat="1" hidden="1" outlineLevel="2">
      <c r="A116" s="162" t="str">
        <f>IFERROR(IF(Table48[[#This Row],[We Effect Funding SEK]]=0,"",INDEX(#REF!,MATCH(Table48[[#This Row],[Nr.]],#REF!,0),5)),"")</f>
        <v/>
      </c>
      <c r="B116" s="162" t="str">
        <f>'Budget 2023-2024'!B115</f>
        <v>4.2.1A.1.9</v>
      </c>
      <c r="C116" s="163" t="str">
        <f>'Budget 2023-2024'!C115</f>
        <v>[write the cost]</v>
      </c>
      <c r="D116" s="164" t="s">
        <v>639</v>
      </c>
      <c r="E116" s="165">
        <f>'Budget 2023-2024'!G115</f>
        <v>0</v>
      </c>
      <c r="F116" s="165">
        <f>'Budget 2023-2024'!H115</f>
        <v>0</v>
      </c>
      <c r="G116" s="115"/>
      <c r="H116" s="141"/>
      <c r="I116" s="115"/>
      <c r="J116" s="115"/>
      <c r="K116" s="115"/>
      <c r="L116" s="165"/>
      <c r="M116" s="165"/>
      <c r="N116" s="165">
        <f t="shared" si="38"/>
        <v>0</v>
      </c>
      <c r="O116" s="165">
        <f t="shared" si="39"/>
        <v>0</v>
      </c>
      <c r="P116" s="201"/>
      <c r="Q116" s="117"/>
      <c r="R116" s="117"/>
      <c r="S116" s="115" t="str">
        <f t="shared" si="44"/>
        <v/>
      </c>
      <c r="T116" s="106"/>
      <c r="U116" s="164"/>
      <c r="V116" s="164"/>
      <c r="W116" s="165" t="str">
        <f>IFERROR(ROUND(SUMIFS(#REF!,#REF!,$A116,#REF!,U$9,#REF!,V$9)+ROUND((X116-SUMIFS(#REF!,#REF!,$A116,#REF!,U$9,#REF!,V$9))*$X$10,0),0),"")</f>
        <v/>
      </c>
      <c r="X116" s="165">
        <f t="shared" si="40"/>
        <v>0</v>
      </c>
      <c r="Y116" s="201"/>
      <c r="Z116" s="227"/>
      <c r="AA116" s="227"/>
      <c r="AB116" s="115" t="str">
        <f t="shared" si="42"/>
        <v/>
      </c>
      <c r="AC116" s="106"/>
      <c r="AD116" s="164"/>
      <c r="AE116" s="164"/>
      <c r="AF116" s="165" t="str">
        <f>IFERROR(IF(AND($AG$10=$X$10,AG116=X116),W116,(ROUND(SUMIFS(#REF!,#REF!,$B116,#REF!,AD$9,#REF!,AE$9)+ROUND((AG116-SUMIFS(#REF!,#REF!,$B116,#REF!,AD$9,#REF!,AE$9))*$AG$10,0),0))),"")</f>
        <v/>
      </c>
      <c r="AG116" s="165">
        <f t="shared" si="41"/>
        <v>0</v>
      </c>
      <c r="AH116" s="201"/>
      <c r="AI116" s="227"/>
      <c r="AJ116" s="227"/>
      <c r="AK116" s="201" t="str">
        <f t="shared" si="43"/>
        <v/>
      </c>
      <c r="AM116" s="203" t="e">
        <f>#REF!</f>
        <v>#REF!</v>
      </c>
      <c r="AN116" s="166" t="e">
        <f>#REF!</f>
        <v>#REF!</v>
      </c>
      <c r="AO116" s="166" t="e">
        <f>#REF!</f>
        <v>#REF!</v>
      </c>
      <c r="AP116" s="166" t="e">
        <f>#REF!</f>
        <v>#REF!</v>
      </c>
      <c r="AQ116" s="166">
        <f t="shared" si="26"/>
        <v>10</v>
      </c>
      <c r="AR116" s="232" t="s">
        <v>706</v>
      </c>
      <c r="AS116" s="116"/>
      <c r="AT116" s="201"/>
      <c r="AU116" s="106"/>
      <c r="AV116" s="233"/>
    </row>
    <row r="117" spans="1:48" s="107" customFormat="1" hidden="1" outlineLevel="2">
      <c r="A117" s="162" t="str">
        <f>IFERROR(IF(Table48[[#This Row],[We Effect Funding SEK]]=0,"",INDEX(#REF!,MATCH(Table48[[#This Row],[Nr.]],#REF!,0),5)),"")</f>
        <v/>
      </c>
      <c r="B117" s="162" t="str">
        <f>'Budget 2023-2024'!B116</f>
        <v>4.2.1A.1.10</v>
      </c>
      <c r="C117" s="163" t="str">
        <f>'Budget 2023-2024'!C116</f>
        <v>[write the cost]</v>
      </c>
      <c r="D117" s="164" t="s">
        <v>639</v>
      </c>
      <c r="E117" s="165">
        <f>'Budget 2023-2024'!G116</f>
        <v>0</v>
      </c>
      <c r="F117" s="165">
        <f>'Budget 2023-2024'!H116</f>
        <v>0</v>
      </c>
      <c r="G117" s="115"/>
      <c r="H117" s="141"/>
      <c r="I117" s="115"/>
      <c r="J117" s="115"/>
      <c r="K117" s="115"/>
      <c r="L117" s="165"/>
      <c r="M117" s="165"/>
      <c r="N117" s="165">
        <f t="shared" si="38"/>
        <v>0</v>
      </c>
      <c r="O117" s="165">
        <f t="shared" si="39"/>
        <v>0</v>
      </c>
      <c r="P117" s="201"/>
      <c r="Q117" s="117"/>
      <c r="R117" s="117"/>
      <c r="S117" s="115" t="str">
        <f t="shared" si="44"/>
        <v/>
      </c>
      <c r="T117" s="106"/>
      <c r="U117" s="164"/>
      <c r="V117" s="164"/>
      <c r="W117" s="165" t="str">
        <f>IFERROR(ROUND(SUMIFS(#REF!,#REF!,$A117,#REF!,U$9,#REF!,V$9)+ROUND((X117-SUMIFS(#REF!,#REF!,$A117,#REF!,U$9,#REF!,V$9))*$X$10,0),0),"")</f>
        <v/>
      </c>
      <c r="X117" s="165">
        <f t="shared" si="40"/>
        <v>0</v>
      </c>
      <c r="Y117" s="201"/>
      <c r="Z117" s="227"/>
      <c r="AA117" s="227"/>
      <c r="AB117" s="115" t="str">
        <f t="shared" si="42"/>
        <v/>
      </c>
      <c r="AC117" s="106"/>
      <c r="AD117" s="164"/>
      <c r="AE117" s="164"/>
      <c r="AF117" s="165" t="str">
        <f>IFERROR(IF(AND($AG$10=$X$10,AG117=X117),W117,(ROUND(SUMIFS(#REF!,#REF!,$B117,#REF!,AD$9,#REF!,AE$9)+ROUND((AG117-SUMIFS(#REF!,#REF!,$B117,#REF!,AD$9,#REF!,AE$9))*$AG$10,0),0))),"")</f>
        <v/>
      </c>
      <c r="AG117" s="165">
        <f t="shared" si="41"/>
        <v>0</v>
      </c>
      <c r="AH117" s="201"/>
      <c r="AI117" s="227"/>
      <c r="AJ117" s="227"/>
      <c r="AK117" s="201" t="str">
        <f t="shared" si="43"/>
        <v/>
      </c>
      <c r="AM117" s="203" t="e">
        <f>#REF!</f>
        <v>#REF!</v>
      </c>
      <c r="AN117" s="166" t="e">
        <f>#REF!</f>
        <v>#REF!</v>
      </c>
      <c r="AO117" s="166" t="e">
        <f>#REF!</f>
        <v>#REF!</v>
      </c>
      <c r="AP117" s="166" t="e">
        <f>#REF!</f>
        <v>#REF!</v>
      </c>
      <c r="AQ117" s="166">
        <f t="shared" si="26"/>
        <v>11</v>
      </c>
      <c r="AR117" s="232" t="s">
        <v>706</v>
      </c>
      <c r="AS117" s="116"/>
      <c r="AT117" s="201"/>
      <c r="AU117" s="106"/>
      <c r="AV117" s="233"/>
    </row>
    <row r="118" spans="1:48" s="107" customFormat="1" hidden="1" outlineLevel="2">
      <c r="A118" s="162" t="str">
        <f>IFERROR(IF(Table48[[#This Row],[We Effect Funding SEK]]=0,"",INDEX(#REF!,MATCH(Table48[[#This Row],[Nr.]],#REF!,0),5)),"")</f>
        <v/>
      </c>
      <c r="B118" s="162" t="str">
        <f>'Budget 2023-2024'!B117</f>
        <v>4.2.1A.1.11</v>
      </c>
      <c r="C118" s="163" t="str">
        <f>'Budget 2023-2024'!C117</f>
        <v>[write the cost]</v>
      </c>
      <c r="D118" s="164" t="s">
        <v>639</v>
      </c>
      <c r="E118" s="165">
        <f>'Budget 2023-2024'!G117</f>
        <v>0</v>
      </c>
      <c r="F118" s="165">
        <f>'Budget 2023-2024'!H117</f>
        <v>0</v>
      </c>
      <c r="G118" s="115"/>
      <c r="H118" s="141"/>
      <c r="I118" s="115"/>
      <c r="J118" s="115"/>
      <c r="K118" s="115"/>
      <c r="L118" s="165"/>
      <c r="M118" s="165"/>
      <c r="N118" s="165">
        <f t="shared" si="38"/>
        <v>0</v>
      </c>
      <c r="O118" s="165">
        <f t="shared" si="39"/>
        <v>0</v>
      </c>
      <c r="P118" s="201"/>
      <c r="Q118" s="117"/>
      <c r="R118" s="117"/>
      <c r="S118" s="115" t="str">
        <f t="shared" si="44"/>
        <v/>
      </c>
      <c r="T118" s="106"/>
      <c r="U118" s="164"/>
      <c r="V118" s="164"/>
      <c r="W118" s="165" t="str">
        <f>IFERROR(ROUND(SUMIFS(#REF!,#REF!,$A118,#REF!,U$9,#REF!,V$9)+ROUND((X118-SUMIFS(#REF!,#REF!,$A118,#REF!,U$9,#REF!,V$9))*$X$10,0),0),"")</f>
        <v/>
      </c>
      <c r="X118" s="165">
        <f t="shared" si="40"/>
        <v>0</v>
      </c>
      <c r="Y118" s="201"/>
      <c r="Z118" s="227"/>
      <c r="AA118" s="227"/>
      <c r="AB118" s="115" t="str">
        <f t="shared" si="42"/>
        <v/>
      </c>
      <c r="AC118" s="106"/>
      <c r="AD118" s="164"/>
      <c r="AE118" s="164"/>
      <c r="AF118" s="165" t="str">
        <f>IFERROR(IF(AND($AG$10=$X$10,AG118=X118),W118,(ROUND(SUMIFS(#REF!,#REF!,$B118,#REF!,AD$9,#REF!,AE$9)+ROUND((AG118-SUMIFS(#REF!,#REF!,$B118,#REF!,AD$9,#REF!,AE$9))*$AG$10,0),0))),"")</f>
        <v/>
      </c>
      <c r="AG118" s="165">
        <f t="shared" si="41"/>
        <v>0</v>
      </c>
      <c r="AH118" s="201"/>
      <c r="AI118" s="227"/>
      <c r="AJ118" s="227"/>
      <c r="AK118" s="201" t="str">
        <f t="shared" si="43"/>
        <v/>
      </c>
      <c r="AM118" s="203" t="e">
        <f>#REF!</f>
        <v>#REF!</v>
      </c>
      <c r="AN118" s="166" t="e">
        <f>#REF!</f>
        <v>#REF!</v>
      </c>
      <c r="AO118" s="166" t="e">
        <f>#REF!</f>
        <v>#REF!</v>
      </c>
      <c r="AP118" s="166" t="e">
        <f>#REF!</f>
        <v>#REF!</v>
      </c>
      <c r="AQ118" s="166">
        <f t="shared" si="26"/>
        <v>11</v>
      </c>
      <c r="AR118" s="232" t="s">
        <v>706</v>
      </c>
      <c r="AS118" s="116"/>
      <c r="AT118" s="201"/>
      <c r="AU118" s="106"/>
      <c r="AV118" s="233"/>
    </row>
    <row r="119" spans="1:48" s="107" customFormat="1" hidden="1" outlineLevel="2">
      <c r="A119" s="162" t="str">
        <f>IFERROR(IF(Table48[[#This Row],[We Effect Funding SEK]]=0,"",INDEX(#REF!,MATCH(Table48[[#This Row],[Nr.]],#REF!,0),5)),"")</f>
        <v/>
      </c>
      <c r="B119" s="162" t="str">
        <f>'Budget 2023-2024'!B118</f>
        <v>4.2.1A.1.12</v>
      </c>
      <c r="C119" s="163" t="str">
        <f>'Budget 2023-2024'!C118</f>
        <v>[write the cost]</v>
      </c>
      <c r="D119" s="164" t="s">
        <v>639</v>
      </c>
      <c r="E119" s="165">
        <f>'Budget 2023-2024'!G118</f>
        <v>0</v>
      </c>
      <c r="F119" s="165">
        <f>'Budget 2023-2024'!H118</f>
        <v>0</v>
      </c>
      <c r="G119" s="115"/>
      <c r="H119" s="141"/>
      <c r="I119" s="115"/>
      <c r="J119" s="115"/>
      <c r="K119" s="115"/>
      <c r="L119" s="165"/>
      <c r="M119" s="165"/>
      <c r="N119" s="165">
        <f t="shared" si="38"/>
        <v>0</v>
      </c>
      <c r="O119" s="165">
        <f t="shared" si="39"/>
        <v>0</v>
      </c>
      <c r="P119" s="201"/>
      <c r="Q119" s="117"/>
      <c r="R119" s="117"/>
      <c r="S119" s="115" t="str">
        <f t="shared" si="44"/>
        <v/>
      </c>
      <c r="T119" s="106"/>
      <c r="U119" s="164"/>
      <c r="V119" s="164"/>
      <c r="W119" s="165" t="str">
        <f>IFERROR(ROUND(SUMIFS(#REF!,#REF!,$A119,#REF!,U$9,#REF!,V$9)+ROUND((X119-SUMIFS(#REF!,#REF!,$A119,#REF!,U$9,#REF!,V$9))*$X$10,0),0),"")</f>
        <v/>
      </c>
      <c r="X119" s="165">
        <f t="shared" si="40"/>
        <v>0</v>
      </c>
      <c r="Y119" s="201"/>
      <c r="Z119" s="227"/>
      <c r="AA119" s="227"/>
      <c r="AB119" s="115" t="str">
        <f t="shared" si="42"/>
        <v/>
      </c>
      <c r="AC119" s="106"/>
      <c r="AD119" s="164"/>
      <c r="AE119" s="164"/>
      <c r="AF119" s="165" t="str">
        <f>IFERROR(IF(AND($AG$10=$X$10,AG119=X119),W119,(ROUND(SUMIFS(#REF!,#REF!,$B119,#REF!,AD$9,#REF!,AE$9)+ROUND((AG119-SUMIFS(#REF!,#REF!,$B119,#REF!,AD$9,#REF!,AE$9))*$AG$10,0),0))),"")</f>
        <v/>
      </c>
      <c r="AG119" s="165">
        <f t="shared" si="41"/>
        <v>0</v>
      </c>
      <c r="AH119" s="201"/>
      <c r="AI119" s="227"/>
      <c r="AJ119" s="227"/>
      <c r="AK119" s="201" t="str">
        <f t="shared" si="43"/>
        <v/>
      </c>
      <c r="AM119" s="203" t="e">
        <f>#REF!</f>
        <v>#REF!</v>
      </c>
      <c r="AN119" s="166" t="e">
        <f>#REF!</f>
        <v>#REF!</v>
      </c>
      <c r="AO119" s="166" t="e">
        <f>#REF!</f>
        <v>#REF!</v>
      </c>
      <c r="AP119" s="166" t="e">
        <f>#REF!</f>
        <v>#REF!</v>
      </c>
      <c r="AQ119" s="166">
        <f t="shared" si="26"/>
        <v>11</v>
      </c>
      <c r="AR119" s="232" t="s">
        <v>706</v>
      </c>
      <c r="AS119" s="116"/>
      <c r="AT119" s="201"/>
      <c r="AU119" s="106"/>
      <c r="AV119" s="233"/>
    </row>
    <row r="120" spans="1:48" s="107" customFormat="1" hidden="1" outlineLevel="2">
      <c r="A120" s="162" t="str">
        <f>IFERROR(IF(Table48[[#This Row],[We Effect Funding SEK]]=0,"",INDEX(#REF!,MATCH(Table48[[#This Row],[Nr.]],#REF!,0),5)),"")</f>
        <v/>
      </c>
      <c r="B120" s="162" t="str">
        <f>'Budget 2023-2024'!B119</f>
        <v>4.2.1A.1.13</v>
      </c>
      <c r="C120" s="163" t="str">
        <f>'Budget 2023-2024'!C119</f>
        <v>[write the cost]</v>
      </c>
      <c r="D120" s="164" t="s">
        <v>639</v>
      </c>
      <c r="E120" s="165">
        <f>'Budget 2023-2024'!G119</f>
        <v>0</v>
      </c>
      <c r="F120" s="165">
        <f>'Budget 2023-2024'!H119</f>
        <v>0</v>
      </c>
      <c r="G120" s="115"/>
      <c r="H120" s="141"/>
      <c r="I120" s="115"/>
      <c r="J120" s="115"/>
      <c r="K120" s="115"/>
      <c r="L120" s="165"/>
      <c r="M120" s="165"/>
      <c r="N120" s="165">
        <f t="shared" si="38"/>
        <v>0</v>
      </c>
      <c r="O120" s="165">
        <f t="shared" si="39"/>
        <v>0</v>
      </c>
      <c r="P120" s="201"/>
      <c r="Q120" s="117"/>
      <c r="R120" s="117"/>
      <c r="S120" s="115" t="str">
        <f t="shared" si="44"/>
        <v/>
      </c>
      <c r="T120" s="106"/>
      <c r="U120" s="164"/>
      <c r="V120" s="164"/>
      <c r="W120" s="165" t="str">
        <f>IFERROR(ROUND(SUMIFS(#REF!,#REF!,$A120,#REF!,U$9,#REF!,V$9)+ROUND((X120-SUMIFS(#REF!,#REF!,$A120,#REF!,U$9,#REF!,V$9))*$X$10,0),0),"")</f>
        <v/>
      </c>
      <c r="X120" s="165">
        <f t="shared" si="40"/>
        <v>0</v>
      </c>
      <c r="Y120" s="201"/>
      <c r="Z120" s="227"/>
      <c r="AA120" s="227"/>
      <c r="AB120" s="115" t="str">
        <f t="shared" si="42"/>
        <v/>
      </c>
      <c r="AC120" s="106"/>
      <c r="AD120" s="164"/>
      <c r="AE120" s="164"/>
      <c r="AF120" s="165" t="str">
        <f>IFERROR(IF(AND($AG$10=$X$10,AG120=X120),W120,(ROUND(SUMIFS(#REF!,#REF!,$B120,#REF!,AD$9,#REF!,AE$9)+ROUND((AG120-SUMIFS(#REF!,#REF!,$B120,#REF!,AD$9,#REF!,AE$9))*$AG$10,0),0))),"")</f>
        <v/>
      </c>
      <c r="AG120" s="165">
        <f t="shared" si="41"/>
        <v>0</v>
      </c>
      <c r="AH120" s="201"/>
      <c r="AI120" s="227"/>
      <c r="AJ120" s="227"/>
      <c r="AK120" s="201" t="str">
        <f t="shared" si="43"/>
        <v/>
      </c>
      <c r="AM120" s="203" t="e">
        <f>#REF!</f>
        <v>#REF!</v>
      </c>
      <c r="AN120" s="166" t="e">
        <f>#REF!</f>
        <v>#REF!</v>
      </c>
      <c r="AO120" s="166" t="e">
        <f>#REF!</f>
        <v>#REF!</v>
      </c>
      <c r="AP120" s="166" t="e">
        <f>#REF!</f>
        <v>#REF!</v>
      </c>
      <c r="AQ120" s="166">
        <f t="shared" si="26"/>
        <v>11</v>
      </c>
      <c r="AR120" s="232" t="s">
        <v>706</v>
      </c>
      <c r="AS120" s="116"/>
      <c r="AT120" s="201"/>
      <c r="AU120" s="106"/>
      <c r="AV120" s="233"/>
    </row>
    <row r="121" spans="1:48" s="107" customFormat="1" hidden="1" outlineLevel="2">
      <c r="A121" s="162" t="str">
        <f>IFERROR(IF(Table48[[#This Row],[We Effect Funding SEK]]=0,"",INDEX(#REF!,MATCH(Table48[[#This Row],[Nr.]],#REF!,0),5)),"")</f>
        <v/>
      </c>
      <c r="B121" s="162" t="str">
        <f>'Budget 2023-2024'!B120</f>
        <v>4.2.1A.1.14</v>
      </c>
      <c r="C121" s="163" t="str">
        <f>'Budget 2023-2024'!C120</f>
        <v>[write the cost]</v>
      </c>
      <c r="D121" s="164" t="s">
        <v>639</v>
      </c>
      <c r="E121" s="165">
        <f>'Budget 2023-2024'!G120</f>
        <v>0</v>
      </c>
      <c r="F121" s="165">
        <f>'Budget 2023-2024'!H120</f>
        <v>0</v>
      </c>
      <c r="G121" s="115"/>
      <c r="H121" s="141"/>
      <c r="I121" s="115"/>
      <c r="J121" s="115"/>
      <c r="K121" s="115"/>
      <c r="L121" s="165"/>
      <c r="M121" s="165"/>
      <c r="N121" s="165">
        <f t="shared" si="38"/>
        <v>0</v>
      </c>
      <c r="O121" s="165">
        <f t="shared" si="39"/>
        <v>0</v>
      </c>
      <c r="P121" s="201"/>
      <c r="Q121" s="117"/>
      <c r="R121" s="117"/>
      <c r="S121" s="115" t="str">
        <f t="shared" si="44"/>
        <v/>
      </c>
      <c r="T121" s="106"/>
      <c r="U121" s="164"/>
      <c r="V121" s="164"/>
      <c r="W121" s="165" t="str">
        <f>IFERROR(ROUND(SUMIFS(#REF!,#REF!,$A121,#REF!,U$9,#REF!,V$9)+ROUND((X121-SUMIFS(#REF!,#REF!,$A121,#REF!,U$9,#REF!,V$9))*$X$10,0),0),"")</f>
        <v/>
      </c>
      <c r="X121" s="165">
        <f t="shared" si="40"/>
        <v>0</v>
      </c>
      <c r="Y121" s="201"/>
      <c r="Z121" s="227"/>
      <c r="AA121" s="227"/>
      <c r="AB121" s="115" t="str">
        <f t="shared" si="42"/>
        <v/>
      </c>
      <c r="AC121" s="106"/>
      <c r="AD121" s="164"/>
      <c r="AE121" s="164"/>
      <c r="AF121" s="165" t="str">
        <f>IFERROR(IF(AND($AG$10=$X$10,AG121=X121),W121,(ROUND(SUMIFS(#REF!,#REF!,$B121,#REF!,AD$9,#REF!,AE$9)+ROUND((AG121-SUMIFS(#REF!,#REF!,$B121,#REF!,AD$9,#REF!,AE$9))*$AG$10,0),0))),"")</f>
        <v/>
      </c>
      <c r="AG121" s="165">
        <f t="shared" si="41"/>
        <v>0</v>
      </c>
      <c r="AH121" s="201"/>
      <c r="AI121" s="227"/>
      <c r="AJ121" s="227"/>
      <c r="AK121" s="201" t="str">
        <f t="shared" si="43"/>
        <v/>
      </c>
      <c r="AM121" s="203" t="e">
        <f>#REF!</f>
        <v>#REF!</v>
      </c>
      <c r="AN121" s="166" t="e">
        <f>#REF!</f>
        <v>#REF!</v>
      </c>
      <c r="AO121" s="166" t="e">
        <f>#REF!</f>
        <v>#REF!</v>
      </c>
      <c r="AP121" s="166" t="e">
        <f>#REF!</f>
        <v>#REF!</v>
      </c>
      <c r="AQ121" s="166">
        <f t="shared" si="26"/>
        <v>11</v>
      </c>
      <c r="AR121" s="232" t="s">
        <v>706</v>
      </c>
      <c r="AS121" s="116"/>
      <c r="AT121" s="201"/>
      <c r="AU121" s="106"/>
      <c r="AV121" s="233"/>
    </row>
    <row r="122" spans="1:48" s="107" customFormat="1" hidden="1" outlineLevel="2">
      <c r="A122" s="162" t="str">
        <f>IFERROR(IF(Table48[[#This Row],[We Effect Funding SEK]]=0,"",INDEX(#REF!,MATCH(Table48[[#This Row],[Nr.]],#REF!,0),5)),"")</f>
        <v/>
      </c>
      <c r="B122" s="162" t="str">
        <f>'Budget 2023-2024'!B121</f>
        <v>4.2.1A.1.15</v>
      </c>
      <c r="C122" s="163" t="str">
        <f>'Budget 2023-2024'!C121</f>
        <v>[write the cost]</v>
      </c>
      <c r="D122" s="164" t="s">
        <v>639</v>
      </c>
      <c r="E122" s="165">
        <f>'Budget 2023-2024'!G121</f>
        <v>0</v>
      </c>
      <c r="F122" s="165">
        <f>'Budget 2023-2024'!H121</f>
        <v>0</v>
      </c>
      <c r="G122" s="115"/>
      <c r="H122" s="141"/>
      <c r="I122" s="115"/>
      <c r="J122" s="115"/>
      <c r="K122" s="115"/>
      <c r="L122" s="165"/>
      <c r="M122" s="165"/>
      <c r="N122" s="165">
        <f t="shared" si="38"/>
        <v>0</v>
      </c>
      <c r="O122" s="165">
        <f t="shared" si="39"/>
        <v>0</v>
      </c>
      <c r="P122" s="201"/>
      <c r="Q122" s="117"/>
      <c r="R122" s="117"/>
      <c r="S122" s="115" t="str">
        <f t="shared" si="44"/>
        <v/>
      </c>
      <c r="T122" s="106"/>
      <c r="U122" s="164"/>
      <c r="V122" s="164"/>
      <c r="W122" s="165" t="str">
        <f>IFERROR(ROUND(SUMIFS(#REF!,#REF!,$A122,#REF!,U$9,#REF!,V$9)+ROUND((X122-SUMIFS(#REF!,#REF!,$A122,#REF!,U$9,#REF!,V$9))*$X$10,0),0),"")</f>
        <v/>
      </c>
      <c r="X122" s="165">
        <f t="shared" si="40"/>
        <v>0</v>
      </c>
      <c r="Y122" s="201"/>
      <c r="Z122" s="227"/>
      <c r="AA122" s="227"/>
      <c r="AB122" s="115" t="str">
        <f t="shared" si="42"/>
        <v/>
      </c>
      <c r="AC122" s="106"/>
      <c r="AD122" s="164"/>
      <c r="AE122" s="164"/>
      <c r="AF122" s="165" t="str">
        <f>IFERROR(IF(AND($AG$10=$X$10,AG122=X122),W122,(ROUND(SUMIFS(#REF!,#REF!,$B122,#REF!,AD$9,#REF!,AE$9)+ROUND((AG122-SUMIFS(#REF!,#REF!,$B122,#REF!,AD$9,#REF!,AE$9))*$AG$10,0),0))),"")</f>
        <v/>
      </c>
      <c r="AG122" s="165">
        <f t="shared" si="41"/>
        <v>0</v>
      </c>
      <c r="AH122" s="201"/>
      <c r="AI122" s="227"/>
      <c r="AJ122" s="227"/>
      <c r="AK122" s="201" t="str">
        <f t="shared" si="43"/>
        <v/>
      </c>
      <c r="AM122" s="203" t="e">
        <f>#REF!</f>
        <v>#REF!</v>
      </c>
      <c r="AN122" s="166" t="e">
        <f>#REF!</f>
        <v>#REF!</v>
      </c>
      <c r="AO122" s="166" t="e">
        <f>#REF!</f>
        <v>#REF!</v>
      </c>
      <c r="AP122" s="166" t="e">
        <f>#REF!</f>
        <v>#REF!</v>
      </c>
      <c r="AQ122" s="166">
        <f t="shared" si="26"/>
        <v>11</v>
      </c>
      <c r="AR122" s="232" t="s">
        <v>706</v>
      </c>
      <c r="AS122" s="116"/>
      <c r="AT122" s="201"/>
      <c r="AU122" s="106"/>
      <c r="AV122" s="233"/>
    </row>
    <row r="123" spans="1:48" s="107" customFormat="1" outlineLevel="1" collapsed="1">
      <c r="A123" s="181" t="str">
        <f>IFERROR(IF(Table48[[#This Row],[We Effect Funding SEK]]=0,"",INDEX(#REF!,MATCH(Table48[[#This Row],[Nr.]],#REF!,0),5)),"")</f>
        <v/>
      </c>
      <c r="B123" s="182" t="str">
        <f>'Budget 2023-2024'!B122</f>
        <v>4.2.1A.2</v>
      </c>
      <c r="C123" s="183" t="str">
        <f>'Budget 2023-2024'!C122</f>
        <v>Intervention 2</v>
      </c>
      <c r="D123" s="184"/>
      <c r="E123" s="184">
        <f>SUM(E124:E138)</f>
        <v>0</v>
      </c>
      <c r="F123" s="184">
        <f>SUM(F124:F138)</f>
        <v>0</v>
      </c>
      <c r="G123" s="115"/>
      <c r="H123" s="141"/>
      <c r="I123" s="115"/>
      <c r="J123" s="115"/>
      <c r="K123" s="115"/>
      <c r="L123" s="184">
        <f>SUM(L124:L138)</f>
        <v>0</v>
      </c>
      <c r="M123" s="184">
        <f>SUM(M124:M138)</f>
        <v>0</v>
      </c>
      <c r="N123" s="184">
        <f>SUM(N124:N138)</f>
        <v>0</v>
      </c>
      <c r="O123" s="184">
        <f>SUM(O124:O138)</f>
        <v>0</v>
      </c>
      <c r="P123" s="201"/>
      <c r="Q123" s="117"/>
      <c r="R123" s="117"/>
      <c r="S123" s="115" t="str">
        <f t="shared" si="44"/>
        <v/>
      </c>
      <c r="T123" s="106"/>
      <c r="U123" s="184">
        <f>SUM(U124:U138)</f>
        <v>0</v>
      </c>
      <c r="V123" s="184">
        <f>SUM(V124:V138)</f>
        <v>0</v>
      </c>
      <c r="W123" s="184">
        <f>SUM(W124:W138)</f>
        <v>0</v>
      </c>
      <c r="X123" s="184">
        <f>SUM(X124:X138)</f>
        <v>0</v>
      </c>
      <c r="Y123" s="201"/>
      <c r="Z123" s="118"/>
      <c r="AA123" s="118"/>
      <c r="AB123" s="115" t="str">
        <f t="shared" si="42"/>
        <v/>
      </c>
      <c r="AC123" s="106"/>
      <c r="AD123" s="184">
        <f>SUM(AD124:AD138)</f>
        <v>0</v>
      </c>
      <c r="AE123" s="184">
        <f>SUM(AE124:AE138)</f>
        <v>0</v>
      </c>
      <c r="AF123" s="184">
        <f>SUM(AF124:AF138)</f>
        <v>0</v>
      </c>
      <c r="AG123" s="184">
        <f>SUM(AG124:AG138)</f>
        <v>0</v>
      </c>
      <c r="AH123" s="201"/>
      <c r="AI123" s="118"/>
      <c r="AJ123" s="118"/>
      <c r="AK123" s="201" t="str">
        <f t="shared" si="43"/>
        <v/>
      </c>
      <c r="AM123" s="203" t="e">
        <f>#REF!</f>
        <v>#REF!</v>
      </c>
      <c r="AN123" s="166" t="e">
        <f>#REF!</f>
        <v>#REF!</v>
      </c>
      <c r="AO123" s="166" t="e">
        <f>#REF!</f>
        <v>#REF!</v>
      </c>
      <c r="AP123" s="166" t="e">
        <f>#REF!</f>
        <v>#REF!</v>
      </c>
      <c r="AQ123" s="166">
        <f t="shared" si="26"/>
        <v>8</v>
      </c>
      <c r="AR123" s="232" t="s">
        <v>705</v>
      </c>
      <c r="AS123" s="116"/>
      <c r="AT123" s="201"/>
      <c r="AU123" s="106"/>
      <c r="AV123" s="233"/>
    </row>
    <row r="124" spans="1:48" s="107" customFormat="1" hidden="1" outlineLevel="2">
      <c r="A124" s="162" t="str">
        <f>IFERROR(IF(Table48[[#This Row],[We Effect Funding SEK]]=0,"",INDEX(#REF!,MATCH(Table48[[#This Row],[Nr.]],#REF!,0),5)),"")</f>
        <v/>
      </c>
      <c r="B124" s="162" t="str">
        <f>'Budget 2023-2024'!B123</f>
        <v>4.2.1A.2.1</v>
      </c>
      <c r="C124" s="163" t="str">
        <f>'Budget 2023-2024'!C123</f>
        <v>[write the cost]</v>
      </c>
      <c r="D124" s="164" t="s">
        <v>639</v>
      </c>
      <c r="E124" s="165">
        <f>'Budget 2023-2024'!G123</f>
        <v>0</v>
      </c>
      <c r="F124" s="165">
        <f>'Budget 2023-2024'!H123</f>
        <v>0</v>
      </c>
      <c r="G124" s="115"/>
      <c r="H124" s="141"/>
      <c r="I124" s="115"/>
      <c r="J124" s="115"/>
      <c r="K124" s="115"/>
      <c r="L124" s="165"/>
      <c r="M124" s="165"/>
      <c r="N124" s="165">
        <f t="shared" ref="N124:N138" si="45">IFERROR(ROUND(O124*$O$10,0),0)</f>
        <v>0</v>
      </c>
      <c r="O124" s="165">
        <f>IFERROR(IF(L124+M124=0,F124,ROUND(F124+ROUND(L124/$O$10,2)-ROUND(M124/$O$10,2),0)),0)</f>
        <v>0</v>
      </c>
      <c r="P124" s="201"/>
      <c r="Q124" s="117"/>
      <c r="R124" s="117"/>
      <c r="S124" s="115" t="str">
        <f t="shared" si="44"/>
        <v/>
      </c>
      <c r="T124" s="106"/>
      <c r="U124" s="164"/>
      <c r="V124" s="164"/>
      <c r="W124" s="165" t="str">
        <f>IFERROR(ROUND(SUMIFS(#REF!,#REF!,$A124,#REF!,U$9,#REF!,V$9)+ROUND((X124-SUMIFS(#REF!,#REF!,$A124,#REF!,U$9,#REF!,V$9))*$X$10,0),0),"")</f>
        <v/>
      </c>
      <c r="X124" s="165">
        <f t="shared" ref="X124:X138" si="46">IFERROR(IF(U124+V124=0,O124,ROUND(O124+ROUND(U124/$X$10,2)-ROUND(V124/$X$10,2),0)),0)</f>
        <v>0</v>
      </c>
      <c r="Y124" s="201"/>
      <c r="Z124" s="227"/>
      <c r="AA124" s="227"/>
      <c r="AB124" s="115" t="str">
        <f t="shared" si="42"/>
        <v/>
      </c>
      <c r="AC124" s="106"/>
      <c r="AD124" s="164"/>
      <c r="AE124" s="164"/>
      <c r="AF124" s="165" t="str">
        <f>IFERROR(IF(AND($AG$10=$X$10,AG124=X124),W124,(ROUND(SUMIFS(#REF!,#REF!,$B124,#REF!,AD$9,#REF!,AE$9)+ROUND((AG124-SUMIFS(#REF!,#REF!,$B124,#REF!,AD$9,#REF!,AE$9))*$AG$10,0),0))),"")</f>
        <v/>
      </c>
      <c r="AG124" s="165">
        <f t="shared" ref="AG124:AG138" si="47">IFERROR(IF(AD124+AE124=0,X124,ROUND(X124+ROUND(AD124/$AG$10,2)-ROUND(AE124/$AG$10,2),0)),0)</f>
        <v>0</v>
      </c>
      <c r="AH124" s="201"/>
      <c r="AI124" s="227"/>
      <c r="AJ124" s="227"/>
      <c r="AK124" s="201" t="str">
        <f t="shared" si="43"/>
        <v/>
      </c>
      <c r="AM124" s="203" t="e">
        <f>#REF!</f>
        <v>#REF!</v>
      </c>
      <c r="AN124" s="166" t="e">
        <f>#REF!</f>
        <v>#REF!</v>
      </c>
      <c r="AO124" s="166" t="e">
        <f>#REF!</f>
        <v>#REF!</v>
      </c>
      <c r="AP124" s="166" t="e">
        <f>#REF!</f>
        <v>#REF!</v>
      </c>
      <c r="AQ124" s="166">
        <f t="shared" si="26"/>
        <v>10</v>
      </c>
      <c r="AR124" s="232" t="s">
        <v>706</v>
      </c>
      <c r="AS124" s="116"/>
      <c r="AT124" s="201"/>
      <c r="AU124" s="106"/>
      <c r="AV124" s="233"/>
    </row>
    <row r="125" spans="1:48" s="107" customFormat="1" hidden="1" outlineLevel="2">
      <c r="A125" s="162" t="str">
        <f>IFERROR(IF(Table48[[#This Row],[We Effect Funding SEK]]=0,"",INDEX(#REF!,MATCH(Table48[[#This Row],[Nr.]],#REF!,0),5)),"")</f>
        <v/>
      </c>
      <c r="B125" s="162" t="str">
        <f>'Budget 2023-2024'!B124</f>
        <v>4.2.1A.2.2</v>
      </c>
      <c r="C125" s="163" t="str">
        <f>'Budget 2023-2024'!C124</f>
        <v>[write the cost]</v>
      </c>
      <c r="D125" s="164" t="s">
        <v>639</v>
      </c>
      <c r="E125" s="165">
        <f>'Budget 2023-2024'!G124</f>
        <v>0</v>
      </c>
      <c r="F125" s="165">
        <f>'Budget 2023-2024'!H124</f>
        <v>0</v>
      </c>
      <c r="G125" s="115"/>
      <c r="H125" s="141"/>
      <c r="I125" s="115"/>
      <c r="J125" s="115"/>
      <c r="K125" s="115"/>
      <c r="L125" s="165"/>
      <c r="M125" s="165"/>
      <c r="N125" s="165">
        <f t="shared" si="45"/>
        <v>0</v>
      </c>
      <c r="O125" s="165">
        <f>IFERROR(IF(L125+M125=0,F125,ROUND(F125+ROUND(L125/$O$10,2)-ROUND(M125/$O$10,2),0)),0)</f>
        <v>0</v>
      </c>
      <c r="P125" s="201"/>
      <c r="Q125" s="117"/>
      <c r="R125" s="117"/>
      <c r="S125" s="115" t="str">
        <f t="shared" si="44"/>
        <v/>
      </c>
      <c r="T125" s="106"/>
      <c r="U125" s="164"/>
      <c r="V125" s="164"/>
      <c r="W125" s="165" t="str">
        <f>IFERROR(ROUND(SUMIFS(#REF!,#REF!,$A125,#REF!,U$9,#REF!,V$9)+ROUND((X125-SUMIFS(#REF!,#REF!,$A125,#REF!,U$9,#REF!,V$9))*$X$10,0),0),"")</f>
        <v/>
      </c>
      <c r="X125" s="165">
        <f t="shared" si="46"/>
        <v>0</v>
      </c>
      <c r="Y125" s="201"/>
      <c r="Z125" s="227"/>
      <c r="AA125" s="227"/>
      <c r="AB125" s="115" t="str">
        <f t="shared" si="42"/>
        <v/>
      </c>
      <c r="AC125" s="106"/>
      <c r="AD125" s="164"/>
      <c r="AE125" s="164"/>
      <c r="AF125" s="165" t="str">
        <f>IFERROR(IF(AND($AG$10=$X$10,AG125=X125),W125,(ROUND(SUMIFS(#REF!,#REF!,$B125,#REF!,AD$9,#REF!,AE$9)+ROUND((AG125-SUMIFS(#REF!,#REF!,$B125,#REF!,AD$9,#REF!,AE$9))*$AG$10,0),0))),"")</f>
        <v/>
      </c>
      <c r="AG125" s="165">
        <f t="shared" si="47"/>
        <v>0</v>
      </c>
      <c r="AH125" s="201"/>
      <c r="AI125" s="227"/>
      <c r="AJ125" s="227"/>
      <c r="AK125" s="201" t="str">
        <f t="shared" si="43"/>
        <v/>
      </c>
      <c r="AM125" s="203" t="e">
        <f>#REF!</f>
        <v>#REF!</v>
      </c>
      <c r="AN125" s="166" t="e">
        <f>#REF!</f>
        <v>#REF!</v>
      </c>
      <c r="AO125" s="166" t="e">
        <f>#REF!</f>
        <v>#REF!</v>
      </c>
      <c r="AP125" s="166" t="e">
        <f>#REF!</f>
        <v>#REF!</v>
      </c>
      <c r="AQ125" s="166">
        <f t="shared" si="26"/>
        <v>10</v>
      </c>
      <c r="AR125" s="232" t="s">
        <v>706</v>
      </c>
      <c r="AS125" s="116"/>
      <c r="AT125" s="201"/>
      <c r="AU125" s="106"/>
      <c r="AV125" s="233"/>
    </row>
    <row r="126" spans="1:48" s="107" customFormat="1" hidden="1" outlineLevel="2">
      <c r="A126" s="162" t="str">
        <f>IFERROR(IF(Table48[[#This Row],[We Effect Funding SEK]]=0,"",INDEX(#REF!,MATCH(Table48[[#This Row],[Nr.]],#REF!,0),5)),"")</f>
        <v/>
      </c>
      <c r="B126" s="162" t="str">
        <f>'Budget 2023-2024'!B125</f>
        <v>4.2.1A.2.3</v>
      </c>
      <c r="C126" s="163" t="str">
        <f>'Budget 2023-2024'!C125</f>
        <v>[write the cost]</v>
      </c>
      <c r="D126" s="164" t="s">
        <v>639</v>
      </c>
      <c r="E126" s="165">
        <f>'Budget 2023-2024'!G125</f>
        <v>0</v>
      </c>
      <c r="F126" s="165">
        <f>'Budget 2023-2024'!H125</f>
        <v>0</v>
      </c>
      <c r="G126" s="115"/>
      <c r="H126" s="141"/>
      <c r="I126" s="115"/>
      <c r="J126" s="115"/>
      <c r="K126" s="115"/>
      <c r="L126" s="165"/>
      <c r="M126" s="165"/>
      <c r="N126" s="165">
        <f t="shared" si="45"/>
        <v>0</v>
      </c>
      <c r="O126" s="165">
        <f>IFERROR(IF(L126+M126=0,F126,ROUND(F126+ROUND(L126/$O$10,2)-ROUND(M126/$O$10,2),0)),0)</f>
        <v>0</v>
      </c>
      <c r="P126" s="201"/>
      <c r="Q126" s="117"/>
      <c r="R126" s="117"/>
      <c r="S126" s="115" t="str">
        <f t="shared" si="44"/>
        <v/>
      </c>
      <c r="T126" s="106"/>
      <c r="U126" s="164"/>
      <c r="V126" s="164"/>
      <c r="W126" s="165" t="str">
        <f>IFERROR(ROUND(SUMIFS(#REF!,#REF!,$A126,#REF!,U$9,#REF!,V$9)+ROUND((X126-SUMIFS(#REF!,#REF!,$A126,#REF!,U$9,#REF!,V$9))*$X$10,0),0),"")</f>
        <v/>
      </c>
      <c r="X126" s="165">
        <f t="shared" si="46"/>
        <v>0</v>
      </c>
      <c r="Y126" s="201"/>
      <c r="Z126" s="227"/>
      <c r="AA126" s="227"/>
      <c r="AB126" s="115" t="str">
        <f t="shared" si="42"/>
        <v/>
      </c>
      <c r="AC126" s="106"/>
      <c r="AD126" s="164"/>
      <c r="AE126" s="164"/>
      <c r="AF126" s="165" t="str">
        <f>IFERROR(IF(AND($AG$10=$X$10,AG126=X126),W126,(ROUND(SUMIFS(#REF!,#REF!,$B126,#REF!,AD$9,#REF!,AE$9)+ROUND((AG126-SUMIFS(#REF!,#REF!,$B126,#REF!,AD$9,#REF!,AE$9))*$AG$10,0),0))),"")</f>
        <v/>
      </c>
      <c r="AG126" s="165">
        <f t="shared" si="47"/>
        <v>0</v>
      </c>
      <c r="AH126" s="201"/>
      <c r="AI126" s="227"/>
      <c r="AJ126" s="227"/>
      <c r="AK126" s="201" t="str">
        <f t="shared" si="43"/>
        <v/>
      </c>
      <c r="AM126" s="203" t="e">
        <f>#REF!</f>
        <v>#REF!</v>
      </c>
      <c r="AN126" s="166" t="e">
        <f>#REF!</f>
        <v>#REF!</v>
      </c>
      <c r="AO126" s="166" t="e">
        <f>#REF!</f>
        <v>#REF!</v>
      </c>
      <c r="AP126" s="166" t="e">
        <f>#REF!</f>
        <v>#REF!</v>
      </c>
      <c r="AQ126" s="166">
        <f t="shared" si="26"/>
        <v>10</v>
      </c>
      <c r="AR126" s="232" t="s">
        <v>706</v>
      </c>
      <c r="AS126" s="116"/>
      <c r="AT126" s="201"/>
      <c r="AU126" s="106"/>
      <c r="AV126" s="233"/>
    </row>
    <row r="127" spans="1:48" s="107" customFormat="1" hidden="1" outlineLevel="2">
      <c r="A127" s="162" t="str">
        <f>IFERROR(IF(Table48[[#This Row],[We Effect Funding SEK]]=0,"",INDEX(#REF!,MATCH(Table48[[#This Row],[Nr.]],#REF!,0),5)),"")</f>
        <v/>
      </c>
      <c r="B127" s="162" t="str">
        <f>'Budget 2023-2024'!B126</f>
        <v>4.2.1A.2.4</v>
      </c>
      <c r="C127" s="163" t="str">
        <f>'Budget 2023-2024'!C126</f>
        <v>[write the cost]</v>
      </c>
      <c r="D127" s="164" t="s">
        <v>639</v>
      </c>
      <c r="E127" s="165">
        <f>'Budget 2023-2024'!G126</f>
        <v>0</v>
      </c>
      <c r="F127" s="165">
        <f>'Budget 2023-2024'!H126</f>
        <v>0</v>
      </c>
      <c r="G127" s="115"/>
      <c r="H127" s="141"/>
      <c r="I127" s="115"/>
      <c r="J127" s="115"/>
      <c r="K127" s="115"/>
      <c r="L127" s="165"/>
      <c r="M127" s="165"/>
      <c r="N127" s="165">
        <f t="shared" si="45"/>
        <v>0</v>
      </c>
      <c r="O127" s="165">
        <f>IFERROR(IF(L127+M127=0,F127,ROUND(F127+ROUND(L127/$O$10,2)-ROUND(M127/$O$10,2),0)),0)</f>
        <v>0</v>
      </c>
      <c r="P127" s="201"/>
      <c r="Q127" s="117"/>
      <c r="R127" s="117"/>
      <c r="S127" s="115"/>
      <c r="T127" s="106"/>
      <c r="U127" s="164"/>
      <c r="V127" s="164"/>
      <c r="W127" s="165" t="str">
        <f>IFERROR(ROUND(SUMIFS(#REF!,#REF!,$A127,#REF!,U$9,#REF!,V$9)+ROUND((X127-SUMIFS(#REF!,#REF!,$A127,#REF!,U$9,#REF!,V$9))*$X$10,0),0),"")</f>
        <v/>
      </c>
      <c r="X127" s="165">
        <f t="shared" si="46"/>
        <v>0</v>
      </c>
      <c r="Y127" s="201"/>
      <c r="Z127" s="227"/>
      <c r="AA127" s="227"/>
      <c r="AB127" s="115"/>
      <c r="AC127" s="106"/>
      <c r="AD127" s="164"/>
      <c r="AE127" s="164"/>
      <c r="AF127" s="165" t="str">
        <f>IFERROR(IF(AND($AG$10=$X$10,AG127=X127),W127,(ROUND(SUMIFS(#REF!,#REF!,$B127,#REF!,AD$9,#REF!,AE$9)+ROUND((AG127-SUMIFS(#REF!,#REF!,$B127,#REF!,AD$9,#REF!,AE$9))*$AG$10,0),0))),"")</f>
        <v/>
      </c>
      <c r="AG127" s="165">
        <f t="shared" si="47"/>
        <v>0</v>
      </c>
      <c r="AH127" s="201"/>
      <c r="AI127" s="227"/>
      <c r="AJ127" s="227"/>
      <c r="AK127" s="201"/>
      <c r="AM127" s="203" t="e">
        <f>#REF!</f>
        <v>#REF!</v>
      </c>
      <c r="AN127" s="166" t="e">
        <f>#REF!</f>
        <v>#REF!</v>
      </c>
      <c r="AO127" s="166" t="e">
        <f>#REF!</f>
        <v>#REF!</v>
      </c>
      <c r="AP127" s="166" t="e">
        <f>#REF!</f>
        <v>#REF!</v>
      </c>
      <c r="AQ127" s="166">
        <f t="shared" si="26"/>
        <v>10</v>
      </c>
      <c r="AR127" s="232" t="s">
        <v>706</v>
      </c>
      <c r="AS127" s="116"/>
      <c r="AT127" s="201"/>
      <c r="AU127" s="106"/>
      <c r="AV127" s="233"/>
    </row>
    <row r="128" spans="1:48" s="107" customFormat="1" hidden="1" outlineLevel="2">
      <c r="A128" s="162" t="str">
        <f>IFERROR(IF(Table48[[#This Row],[We Effect Funding SEK]]=0,"",INDEX(#REF!,MATCH(Table48[[#This Row],[Nr.]],#REF!,0),5)),"")</f>
        <v/>
      </c>
      <c r="B128" s="162" t="str">
        <f>'Budget 2023-2024'!B127</f>
        <v>4.2.1A.2.5</v>
      </c>
      <c r="C128" s="163" t="str">
        <f>'Budget 2023-2024'!C127</f>
        <v>[write the cost]</v>
      </c>
      <c r="D128" s="164" t="s">
        <v>639</v>
      </c>
      <c r="E128" s="165">
        <f>'Budget 2023-2024'!G127</f>
        <v>0</v>
      </c>
      <c r="F128" s="165">
        <f>'Budget 2023-2024'!H127</f>
        <v>0</v>
      </c>
      <c r="G128" s="115"/>
      <c r="H128" s="141"/>
      <c r="I128" s="115"/>
      <c r="J128" s="115"/>
      <c r="K128" s="115"/>
      <c r="L128" s="165"/>
      <c r="M128" s="165"/>
      <c r="N128" s="165">
        <f t="shared" si="45"/>
        <v>0</v>
      </c>
      <c r="O128" s="165">
        <f t="shared" ref="O128:O138" si="48">IFERROR(IF(L128+M128=0,F128,ROUND(F128+ROUND(L128/$O$10,2)-ROUND(M128/$O$10,2),0)),0)</f>
        <v>0</v>
      </c>
      <c r="P128" s="201"/>
      <c r="Q128" s="117"/>
      <c r="R128" s="117"/>
      <c r="S128" s="115" t="str">
        <f t="shared" ref="S128:S140" si="49">IF(OR($AR128="Total Project Costs",$AR128="Heading",$AR128="Subheading",$AR128="Component",$AR128="Output",$AR128="Activity",$AR128="Budget Line"),IF(AND(E128=0,O128=0),"",IF(AND(E128=0,O128&gt;0),100,IF(AND(E128&gt;0,O128=0),100,IF(E128=O128,"",ABS(ROUND((O128-E128)/E128,4)*100))))),"")</f>
        <v/>
      </c>
      <c r="T128" s="106"/>
      <c r="U128" s="164"/>
      <c r="V128" s="164"/>
      <c r="W128" s="165" t="str">
        <f>IFERROR(ROUND(SUMIFS(#REF!,#REF!,$A128,#REF!,U$9,#REF!,V$9)+ROUND((X128-SUMIFS(#REF!,#REF!,$A128,#REF!,U$9,#REF!,V$9))*$X$10,0),0),"")</f>
        <v/>
      </c>
      <c r="X128" s="165">
        <f t="shared" si="46"/>
        <v>0</v>
      </c>
      <c r="Y128" s="201"/>
      <c r="Z128" s="227"/>
      <c r="AA128" s="227"/>
      <c r="AB128" s="115" t="str">
        <f t="shared" ref="AB128:AB140" si="50">IF(OR($AR128="Total Project Costs",$AR128="Heading",$AR128="Subheading",$AR128="Component",$AR128="Output",$AR128="Activity",$AR128="Budget Line"),IF(AND(O128=0,X128=0),"",IF(AND(O128=0,X128&gt;0),100,IF(AND(O128&gt;0,X128=0),100,IF(O128=X128,"",ABS(ROUND((X128-O128)/O128,4)*100))))),"")</f>
        <v/>
      </c>
      <c r="AC128" s="106"/>
      <c r="AD128" s="164"/>
      <c r="AE128" s="164"/>
      <c r="AF128" s="165" t="str">
        <f>IFERROR(IF(AND($AG$10=$X$10,AG128=X128),W128,(ROUND(SUMIFS(#REF!,#REF!,$B128,#REF!,AD$9,#REF!,AE$9)+ROUND((AG128-SUMIFS(#REF!,#REF!,$B128,#REF!,AD$9,#REF!,AE$9))*$AG$10,0),0))),"")</f>
        <v/>
      </c>
      <c r="AG128" s="165">
        <f t="shared" si="47"/>
        <v>0</v>
      </c>
      <c r="AH128" s="201"/>
      <c r="AI128" s="227"/>
      <c r="AJ128" s="227"/>
      <c r="AK128" s="201" t="str">
        <f t="shared" ref="AK128:AK140" si="51">IF(OR($AR128="Total Project Costs",$AR128="Heading",$AR128="Subheading",$AR128="Component",$AR128="Output",$AR128="Activity",$AR128="Budget Line"),IF(AND(X128=0,AG128=0),"",IF(AND(X128=0,AG128&gt;0),100,IF(AND(X128&gt;0,AG128=0),100,IF(X128=AG128,"",ABS(ROUND((AG128-X128)/X128,4)*100))))),"")</f>
        <v/>
      </c>
      <c r="AM128" s="203" t="e">
        <f>#REF!</f>
        <v>#REF!</v>
      </c>
      <c r="AN128" s="166" t="e">
        <f>#REF!</f>
        <v>#REF!</v>
      </c>
      <c r="AO128" s="166" t="e">
        <f>#REF!</f>
        <v>#REF!</v>
      </c>
      <c r="AP128" s="166" t="e">
        <f>#REF!</f>
        <v>#REF!</v>
      </c>
      <c r="AQ128" s="166">
        <f t="shared" si="26"/>
        <v>10</v>
      </c>
      <c r="AR128" s="232" t="s">
        <v>706</v>
      </c>
      <c r="AS128" s="116"/>
      <c r="AT128" s="201"/>
      <c r="AU128" s="106"/>
      <c r="AV128" s="233"/>
    </row>
    <row r="129" spans="1:48" s="107" customFormat="1" hidden="1" outlineLevel="2">
      <c r="A129" s="162" t="str">
        <f>IFERROR(IF(Table48[[#This Row],[We Effect Funding SEK]]=0,"",INDEX(#REF!,MATCH(Table48[[#This Row],[Nr.]],#REF!,0),5)),"")</f>
        <v/>
      </c>
      <c r="B129" s="162" t="str">
        <f>'Budget 2023-2024'!B128</f>
        <v>4.2.1A.2.6</v>
      </c>
      <c r="C129" s="163" t="str">
        <f>'Budget 2023-2024'!C128</f>
        <v>[write the cost]</v>
      </c>
      <c r="D129" s="164" t="s">
        <v>639</v>
      </c>
      <c r="E129" s="165">
        <f>'Budget 2023-2024'!G128</f>
        <v>0</v>
      </c>
      <c r="F129" s="165">
        <f>'Budget 2023-2024'!H128</f>
        <v>0</v>
      </c>
      <c r="G129" s="115"/>
      <c r="H129" s="141"/>
      <c r="I129" s="115"/>
      <c r="J129" s="115"/>
      <c r="K129" s="115"/>
      <c r="L129" s="165"/>
      <c r="M129" s="165"/>
      <c r="N129" s="165">
        <f t="shared" si="45"/>
        <v>0</v>
      </c>
      <c r="O129" s="165">
        <f t="shared" si="48"/>
        <v>0</v>
      </c>
      <c r="P129" s="201"/>
      <c r="Q129" s="117"/>
      <c r="R129" s="117"/>
      <c r="S129" s="115" t="str">
        <f t="shared" si="49"/>
        <v/>
      </c>
      <c r="T129" s="106"/>
      <c r="U129" s="164"/>
      <c r="V129" s="164"/>
      <c r="W129" s="165" t="str">
        <f>IFERROR(ROUND(SUMIFS(#REF!,#REF!,$A129,#REF!,U$9,#REF!,V$9)+ROUND((X129-SUMIFS(#REF!,#REF!,$A129,#REF!,U$9,#REF!,V$9))*$X$10,0),0),"")</f>
        <v/>
      </c>
      <c r="X129" s="165">
        <f t="shared" si="46"/>
        <v>0</v>
      </c>
      <c r="Y129" s="201"/>
      <c r="Z129" s="227"/>
      <c r="AA129" s="227"/>
      <c r="AB129" s="115" t="str">
        <f t="shared" si="50"/>
        <v/>
      </c>
      <c r="AC129" s="106"/>
      <c r="AD129" s="164"/>
      <c r="AE129" s="164"/>
      <c r="AF129" s="165" t="str">
        <f>IFERROR(IF(AND($AG$10=$X$10,AG129=X129),W129,(ROUND(SUMIFS(#REF!,#REF!,$B129,#REF!,AD$9,#REF!,AE$9)+ROUND((AG129-SUMIFS(#REF!,#REF!,$B129,#REF!,AD$9,#REF!,AE$9))*$AG$10,0),0))),"")</f>
        <v/>
      </c>
      <c r="AG129" s="165">
        <f t="shared" si="47"/>
        <v>0</v>
      </c>
      <c r="AH129" s="201"/>
      <c r="AI129" s="227"/>
      <c r="AJ129" s="227"/>
      <c r="AK129" s="201" t="str">
        <f t="shared" si="51"/>
        <v/>
      </c>
      <c r="AM129" s="203" t="e">
        <f>#REF!</f>
        <v>#REF!</v>
      </c>
      <c r="AN129" s="166" t="e">
        <f>#REF!</f>
        <v>#REF!</v>
      </c>
      <c r="AO129" s="166" t="e">
        <f>#REF!</f>
        <v>#REF!</v>
      </c>
      <c r="AP129" s="166" t="e">
        <f>#REF!</f>
        <v>#REF!</v>
      </c>
      <c r="AQ129" s="166">
        <f t="shared" si="26"/>
        <v>10</v>
      </c>
      <c r="AR129" s="232" t="s">
        <v>706</v>
      </c>
      <c r="AS129" s="116"/>
      <c r="AT129" s="201"/>
      <c r="AU129" s="106"/>
      <c r="AV129" s="233"/>
    </row>
    <row r="130" spans="1:48" s="107" customFormat="1" hidden="1" outlineLevel="2">
      <c r="A130" s="162" t="str">
        <f>IFERROR(IF(Table48[[#This Row],[We Effect Funding SEK]]=0,"",INDEX(#REF!,MATCH(Table48[[#This Row],[Nr.]],#REF!,0),5)),"")</f>
        <v/>
      </c>
      <c r="B130" s="162" t="str">
        <f>'Budget 2023-2024'!B129</f>
        <v>4.2.1A.2.7</v>
      </c>
      <c r="C130" s="163" t="str">
        <f>'Budget 2023-2024'!C129</f>
        <v>[write the cost]</v>
      </c>
      <c r="D130" s="164" t="s">
        <v>639</v>
      </c>
      <c r="E130" s="165">
        <f>'Budget 2023-2024'!G129</f>
        <v>0</v>
      </c>
      <c r="F130" s="165">
        <f>'Budget 2023-2024'!H129</f>
        <v>0</v>
      </c>
      <c r="G130" s="115"/>
      <c r="H130" s="141"/>
      <c r="I130" s="115"/>
      <c r="J130" s="115"/>
      <c r="K130" s="115"/>
      <c r="L130" s="165"/>
      <c r="M130" s="165"/>
      <c r="N130" s="165">
        <f t="shared" si="45"/>
        <v>0</v>
      </c>
      <c r="O130" s="165">
        <f t="shared" si="48"/>
        <v>0</v>
      </c>
      <c r="P130" s="201"/>
      <c r="Q130" s="117"/>
      <c r="R130" s="117"/>
      <c r="S130" s="115" t="str">
        <f t="shared" si="49"/>
        <v/>
      </c>
      <c r="T130" s="106"/>
      <c r="U130" s="164"/>
      <c r="V130" s="164"/>
      <c r="W130" s="165" t="str">
        <f>IFERROR(ROUND(SUMIFS(#REF!,#REF!,$A130,#REF!,U$9,#REF!,V$9)+ROUND((X130-SUMIFS(#REF!,#REF!,$A130,#REF!,U$9,#REF!,V$9))*$X$10,0),0),"")</f>
        <v/>
      </c>
      <c r="X130" s="165">
        <f t="shared" si="46"/>
        <v>0</v>
      </c>
      <c r="Y130" s="201"/>
      <c r="Z130" s="227"/>
      <c r="AA130" s="227"/>
      <c r="AB130" s="115" t="str">
        <f t="shared" si="50"/>
        <v/>
      </c>
      <c r="AC130" s="106"/>
      <c r="AD130" s="164"/>
      <c r="AE130" s="164"/>
      <c r="AF130" s="165" t="str">
        <f>IFERROR(IF(AND($AG$10=$X$10,AG130=X130),W130,(ROUND(SUMIFS(#REF!,#REF!,$B130,#REF!,AD$9,#REF!,AE$9)+ROUND((AG130-SUMIFS(#REF!,#REF!,$B130,#REF!,AD$9,#REF!,AE$9))*$AG$10,0),0))),"")</f>
        <v/>
      </c>
      <c r="AG130" s="165">
        <f t="shared" si="47"/>
        <v>0</v>
      </c>
      <c r="AH130" s="201"/>
      <c r="AI130" s="227"/>
      <c r="AJ130" s="227"/>
      <c r="AK130" s="201" t="str">
        <f t="shared" si="51"/>
        <v/>
      </c>
      <c r="AM130" s="203" t="e">
        <f>#REF!</f>
        <v>#REF!</v>
      </c>
      <c r="AN130" s="166" t="e">
        <f>#REF!</f>
        <v>#REF!</v>
      </c>
      <c r="AO130" s="166" t="e">
        <f>#REF!</f>
        <v>#REF!</v>
      </c>
      <c r="AP130" s="166" t="e">
        <f>#REF!</f>
        <v>#REF!</v>
      </c>
      <c r="AQ130" s="166">
        <f t="shared" si="26"/>
        <v>10</v>
      </c>
      <c r="AR130" s="232" t="s">
        <v>706</v>
      </c>
      <c r="AS130" s="116"/>
      <c r="AT130" s="201"/>
      <c r="AU130" s="106"/>
      <c r="AV130" s="233"/>
    </row>
    <row r="131" spans="1:48" s="107" customFormat="1" hidden="1" outlineLevel="2">
      <c r="A131" s="162" t="str">
        <f>IFERROR(IF(Table48[[#This Row],[We Effect Funding SEK]]=0,"",INDEX(#REF!,MATCH(Table48[[#This Row],[Nr.]],#REF!,0),5)),"")</f>
        <v/>
      </c>
      <c r="B131" s="162" t="str">
        <f>'Budget 2023-2024'!B130</f>
        <v>4.2.1A.2.8</v>
      </c>
      <c r="C131" s="163" t="str">
        <f>'Budget 2023-2024'!C130</f>
        <v>[write the cost]</v>
      </c>
      <c r="D131" s="164" t="s">
        <v>639</v>
      </c>
      <c r="E131" s="165">
        <f>'Budget 2023-2024'!G130</f>
        <v>0</v>
      </c>
      <c r="F131" s="165">
        <f>'Budget 2023-2024'!H130</f>
        <v>0</v>
      </c>
      <c r="G131" s="115"/>
      <c r="H131" s="141"/>
      <c r="I131" s="115"/>
      <c r="J131" s="115"/>
      <c r="K131" s="115"/>
      <c r="L131" s="165"/>
      <c r="M131" s="165"/>
      <c r="N131" s="165">
        <f t="shared" si="45"/>
        <v>0</v>
      </c>
      <c r="O131" s="165">
        <f t="shared" si="48"/>
        <v>0</v>
      </c>
      <c r="P131" s="201"/>
      <c r="Q131" s="117"/>
      <c r="R131" s="117"/>
      <c r="S131" s="115" t="str">
        <f t="shared" si="49"/>
        <v/>
      </c>
      <c r="T131" s="106"/>
      <c r="U131" s="164"/>
      <c r="V131" s="164"/>
      <c r="W131" s="165" t="str">
        <f>IFERROR(ROUND(SUMIFS(#REF!,#REF!,$A131,#REF!,U$9,#REF!,V$9)+ROUND((X131-SUMIFS(#REF!,#REF!,$A131,#REF!,U$9,#REF!,V$9))*$X$10,0),0),"")</f>
        <v/>
      </c>
      <c r="X131" s="165">
        <f t="shared" si="46"/>
        <v>0</v>
      </c>
      <c r="Y131" s="201"/>
      <c r="Z131" s="227"/>
      <c r="AA131" s="227"/>
      <c r="AB131" s="115" t="str">
        <f t="shared" si="50"/>
        <v/>
      </c>
      <c r="AC131" s="106"/>
      <c r="AD131" s="164"/>
      <c r="AE131" s="164"/>
      <c r="AF131" s="165" t="str">
        <f>IFERROR(IF(AND($AG$10=$X$10,AG131=X131),W131,(ROUND(SUMIFS(#REF!,#REF!,$B131,#REF!,AD$9,#REF!,AE$9)+ROUND((AG131-SUMIFS(#REF!,#REF!,$B131,#REF!,AD$9,#REF!,AE$9))*$AG$10,0),0))),"")</f>
        <v/>
      </c>
      <c r="AG131" s="165">
        <f t="shared" si="47"/>
        <v>0</v>
      </c>
      <c r="AH131" s="201"/>
      <c r="AI131" s="227"/>
      <c r="AJ131" s="227"/>
      <c r="AK131" s="201" t="str">
        <f t="shared" si="51"/>
        <v/>
      </c>
      <c r="AM131" s="203" t="e">
        <f>#REF!</f>
        <v>#REF!</v>
      </c>
      <c r="AN131" s="166" t="e">
        <f>#REF!</f>
        <v>#REF!</v>
      </c>
      <c r="AO131" s="166" t="e">
        <f>#REF!</f>
        <v>#REF!</v>
      </c>
      <c r="AP131" s="166" t="e">
        <f>#REF!</f>
        <v>#REF!</v>
      </c>
      <c r="AQ131" s="166">
        <f t="shared" si="26"/>
        <v>10</v>
      </c>
      <c r="AR131" s="232" t="s">
        <v>706</v>
      </c>
      <c r="AS131" s="116"/>
      <c r="AT131" s="201"/>
      <c r="AU131" s="106"/>
      <c r="AV131" s="233"/>
    </row>
    <row r="132" spans="1:48" s="107" customFormat="1" hidden="1" outlineLevel="2">
      <c r="A132" s="162" t="str">
        <f>IFERROR(IF(Table48[[#This Row],[We Effect Funding SEK]]=0,"",INDEX(#REF!,MATCH(Table48[[#This Row],[Nr.]],#REF!,0),5)),"")</f>
        <v/>
      </c>
      <c r="B132" s="162" t="str">
        <f>'Budget 2023-2024'!B131</f>
        <v>4.2.1A.2.9</v>
      </c>
      <c r="C132" s="163" t="str">
        <f>'Budget 2023-2024'!C131</f>
        <v>[write the cost]</v>
      </c>
      <c r="D132" s="164" t="s">
        <v>639</v>
      </c>
      <c r="E132" s="165">
        <f>'Budget 2023-2024'!G131</f>
        <v>0</v>
      </c>
      <c r="F132" s="165">
        <f>'Budget 2023-2024'!H131</f>
        <v>0</v>
      </c>
      <c r="G132" s="115"/>
      <c r="H132" s="141"/>
      <c r="I132" s="115"/>
      <c r="J132" s="115"/>
      <c r="K132" s="115"/>
      <c r="L132" s="165"/>
      <c r="M132" s="165"/>
      <c r="N132" s="165">
        <f t="shared" si="45"/>
        <v>0</v>
      </c>
      <c r="O132" s="165">
        <f t="shared" si="48"/>
        <v>0</v>
      </c>
      <c r="P132" s="201"/>
      <c r="Q132" s="117"/>
      <c r="R132" s="117"/>
      <c r="S132" s="115" t="str">
        <f t="shared" si="49"/>
        <v/>
      </c>
      <c r="T132" s="106"/>
      <c r="U132" s="164"/>
      <c r="V132" s="164"/>
      <c r="W132" s="165" t="str">
        <f>IFERROR(ROUND(SUMIFS(#REF!,#REF!,$A132,#REF!,U$9,#REF!,V$9)+ROUND((X132-SUMIFS(#REF!,#REF!,$A132,#REF!,U$9,#REF!,V$9))*$X$10,0),0),"")</f>
        <v/>
      </c>
      <c r="X132" s="165">
        <f t="shared" si="46"/>
        <v>0</v>
      </c>
      <c r="Y132" s="201"/>
      <c r="Z132" s="227"/>
      <c r="AA132" s="227"/>
      <c r="AB132" s="115" t="str">
        <f t="shared" si="50"/>
        <v/>
      </c>
      <c r="AC132" s="106"/>
      <c r="AD132" s="164"/>
      <c r="AE132" s="164"/>
      <c r="AF132" s="165" t="str">
        <f>IFERROR(IF(AND($AG$10=$X$10,AG132=X132),W132,(ROUND(SUMIFS(#REF!,#REF!,$B132,#REF!,AD$9,#REF!,AE$9)+ROUND((AG132-SUMIFS(#REF!,#REF!,$B132,#REF!,AD$9,#REF!,AE$9))*$AG$10,0),0))),"")</f>
        <v/>
      </c>
      <c r="AG132" s="165">
        <f t="shared" si="47"/>
        <v>0</v>
      </c>
      <c r="AH132" s="201"/>
      <c r="AI132" s="227"/>
      <c r="AJ132" s="227"/>
      <c r="AK132" s="201" t="str">
        <f t="shared" si="51"/>
        <v/>
      </c>
      <c r="AM132" s="203" t="e">
        <f>#REF!</f>
        <v>#REF!</v>
      </c>
      <c r="AN132" s="166" t="e">
        <f>#REF!</f>
        <v>#REF!</v>
      </c>
      <c r="AO132" s="166" t="e">
        <f>#REF!</f>
        <v>#REF!</v>
      </c>
      <c r="AP132" s="166" t="e">
        <f>#REF!</f>
        <v>#REF!</v>
      </c>
      <c r="AQ132" s="166">
        <f t="shared" si="26"/>
        <v>10</v>
      </c>
      <c r="AR132" s="232" t="s">
        <v>706</v>
      </c>
      <c r="AS132" s="116"/>
      <c r="AT132" s="201"/>
      <c r="AU132" s="106"/>
      <c r="AV132" s="233"/>
    </row>
    <row r="133" spans="1:48" s="107" customFormat="1" hidden="1" outlineLevel="2">
      <c r="A133" s="162" t="str">
        <f>IFERROR(IF(Table48[[#This Row],[We Effect Funding SEK]]=0,"",INDEX(#REF!,MATCH(Table48[[#This Row],[Nr.]],#REF!,0),5)),"")</f>
        <v/>
      </c>
      <c r="B133" s="162" t="str">
        <f>'Budget 2023-2024'!B132</f>
        <v>4.2.1A.2.10</v>
      </c>
      <c r="C133" s="163" t="str">
        <f>'Budget 2023-2024'!C132</f>
        <v>[write the cost]</v>
      </c>
      <c r="D133" s="164" t="s">
        <v>639</v>
      </c>
      <c r="E133" s="165">
        <f>'Budget 2023-2024'!G132</f>
        <v>0</v>
      </c>
      <c r="F133" s="165">
        <f>'Budget 2023-2024'!H132</f>
        <v>0</v>
      </c>
      <c r="G133" s="115"/>
      <c r="H133" s="141"/>
      <c r="I133" s="115"/>
      <c r="J133" s="115"/>
      <c r="K133" s="115"/>
      <c r="L133" s="165"/>
      <c r="M133" s="165"/>
      <c r="N133" s="165">
        <f t="shared" si="45"/>
        <v>0</v>
      </c>
      <c r="O133" s="165">
        <f t="shared" si="48"/>
        <v>0</v>
      </c>
      <c r="P133" s="201"/>
      <c r="Q133" s="117"/>
      <c r="R133" s="117"/>
      <c r="S133" s="115" t="str">
        <f t="shared" si="49"/>
        <v/>
      </c>
      <c r="T133" s="106"/>
      <c r="U133" s="164"/>
      <c r="V133" s="164"/>
      <c r="W133" s="165" t="str">
        <f>IFERROR(ROUND(SUMIFS(#REF!,#REF!,$A133,#REF!,U$9,#REF!,V$9)+ROUND((X133-SUMIFS(#REF!,#REF!,$A133,#REF!,U$9,#REF!,V$9))*$X$10,0),0),"")</f>
        <v/>
      </c>
      <c r="X133" s="165">
        <f t="shared" si="46"/>
        <v>0</v>
      </c>
      <c r="Y133" s="201"/>
      <c r="Z133" s="227"/>
      <c r="AA133" s="227"/>
      <c r="AB133" s="115" t="str">
        <f t="shared" si="50"/>
        <v/>
      </c>
      <c r="AC133" s="106"/>
      <c r="AD133" s="164"/>
      <c r="AE133" s="164"/>
      <c r="AF133" s="165" t="str">
        <f>IFERROR(IF(AND($AG$10=$X$10,AG133=X133),W133,(ROUND(SUMIFS(#REF!,#REF!,$B133,#REF!,AD$9,#REF!,AE$9)+ROUND((AG133-SUMIFS(#REF!,#REF!,$B133,#REF!,AD$9,#REF!,AE$9))*$AG$10,0),0))),"")</f>
        <v/>
      </c>
      <c r="AG133" s="165">
        <f t="shared" si="47"/>
        <v>0</v>
      </c>
      <c r="AH133" s="201"/>
      <c r="AI133" s="227"/>
      <c r="AJ133" s="227"/>
      <c r="AK133" s="201" t="str">
        <f t="shared" si="51"/>
        <v/>
      </c>
      <c r="AM133" s="203" t="e">
        <f>#REF!</f>
        <v>#REF!</v>
      </c>
      <c r="AN133" s="166" t="e">
        <f>#REF!</f>
        <v>#REF!</v>
      </c>
      <c r="AO133" s="166" t="e">
        <f>#REF!</f>
        <v>#REF!</v>
      </c>
      <c r="AP133" s="166" t="e">
        <f>#REF!</f>
        <v>#REF!</v>
      </c>
      <c r="AQ133" s="166">
        <f t="shared" si="26"/>
        <v>11</v>
      </c>
      <c r="AR133" s="232" t="s">
        <v>706</v>
      </c>
      <c r="AS133" s="116"/>
      <c r="AT133" s="201"/>
      <c r="AU133" s="106"/>
      <c r="AV133" s="233"/>
    </row>
    <row r="134" spans="1:48" s="107" customFormat="1" hidden="1" outlineLevel="2">
      <c r="A134" s="162" t="str">
        <f>IFERROR(IF(Table48[[#This Row],[We Effect Funding SEK]]=0,"",INDEX(#REF!,MATCH(Table48[[#This Row],[Nr.]],#REF!,0),5)),"")</f>
        <v/>
      </c>
      <c r="B134" s="162" t="str">
        <f>'Budget 2023-2024'!B133</f>
        <v>4.2.1A.2.11</v>
      </c>
      <c r="C134" s="163" t="str">
        <f>'Budget 2023-2024'!C133</f>
        <v>[write the cost]</v>
      </c>
      <c r="D134" s="164" t="s">
        <v>639</v>
      </c>
      <c r="E134" s="165">
        <f>'Budget 2023-2024'!G133</f>
        <v>0</v>
      </c>
      <c r="F134" s="165">
        <f>'Budget 2023-2024'!H133</f>
        <v>0</v>
      </c>
      <c r="G134" s="115"/>
      <c r="H134" s="141"/>
      <c r="I134" s="115"/>
      <c r="J134" s="115"/>
      <c r="K134" s="115"/>
      <c r="L134" s="165"/>
      <c r="M134" s="165"/>
      <c r="N134" s="165">
        <f t="shared" si="45"/>
        <v>0</v>
      </c>
      <c r="O134" s="165">
        <f t="shared" si="48"/>
        <v>0</v>
      </c>
      <c r="P134" s="201"/>
      <c r="Q134" s="117"/>
      <c r="R134" s="117"/>
      <c r="S134" s="115" t="str">
        <f t="shared" si="49"/>
        <v/>
      </c>
      <c r="T134" s="106"/>
      <c r="U134" s="164"/>
      <c r="V134" s="164"/>
      <c r="W134" s="165" t="str">
        <f>IFERROR(ROUND(SUMIFS(#REF!,#REF!,$A134,#REF!,U$9,#REF!,V$9)+ROUND((X134-SUMIFS(#REF!,#REF!,$A134,#REF!,U$9,#REF!,V$9))*$X$10,0),0),"")</f>
        <v/>
      </c>
      <c r="X134" s="165">
        <f t="shared" si="46"/>
        <v>0</v>
      </c>
      <c r="Y134" s="201"/>
      <c r="Z134" s="227"/>
      <c r="AA134" s="227"/>
      <c r="AB134" s="115" t="str">
        <f t="shared" si="50"/>
        <v/>
      </c>
      <c r="AC134" s="106"/>
      <c r="AD134" s="164"/>
      <c r="AE134" s="164"/>
      <c r="AF134" s="165" t="str">
        <f>IFERROR(IF(AND($AG$10=$X$10,AG134=X134),W134,(ROUND(SUMIFS(#REF!,#REF!,$B134,#REF!,AD$9,#REF!,AE$9)+ROUND((AG134-SUMIFS(#REF!,#REF!,$B134,#REF!,AD$9,#REF!,AE$9))*$AG$10,0),0))),"")</f>
        <v/>
      </c>
      <c r="AG134" s="165">
        <f t="shared" si="47"/>
        <v>0</v>
      </c>
      <c r="AH134" s="201"/>
      <c r="AI134" s="227"/>
      <c r="AJ134" s="227"/>
      <c r="AK134" s="201" t="str">
        <f t="shared" si="51"/>
        <v/>
      </c>
      <c r="AM134" s="203" t="e">
        <f>#REF!</f>
        <v>#REF!</v>
      </c>
      <c r="AN134" s="166" t="e">
        <f>#REF!</f>
        <v>#REF!</v>
      </c>
      <c r="AO134" s="166" t="e">
        <f>#REF!</f>
        <v>#REF!</v>
      </c>
      <c r="AP134" s="166" t="e">
        <f>#REF!</f>
        <v>#REF!</v>
      </c>
      <c r="AQ134" s="166">
        <f t="shared" si="26"/>
        <v>11</v>
      </c>
      <c r="AR134" s="232" t="s">
        <v>706</v>
      </c>
      <c r="AS134" s="116"/>
      <c r="AT134" s="201"/>
      <c r="AU134" s="106"/>
      <c r="AV134" s="233"/>
    </row>
    <row r="135" spans="1:48" s="107" customFormat="1" hidden="1" outlineLevel="2">
      <c r="A135" s="162" t="str">
        <f>IFERROR(IF(Table48[[#This Row],[We Effect Funding SEK]]=0,"",INDEX(#REF!,MATCH(Table48[[#This Row],[Nr.]],#REF!,0),5)),"")</f>
        <v/>
      </c>
      <c r="B135" s="162" t="str">
        <f>'Budget 2023-2024'!B134</f>
        <v>4.2.1A.2.12</v>
      </c>
      <c r="C135" s="163" t="str">
        <f>'Budget 2023-2024'!C134</f>
        <v>[write the cost]</v>
      </c>
      <c r="D135" s="164" t="s">
        <v>639</v>
      </c>
      <c r="E135" s="165">
        <f>'Budget 2023-2024'!G134</f>
        <v>0</v>
      </c>
      <c r="F135" s="165">
        <f>'Budget 2023-2024'!H134</f>
        <v>0</v>
      </c>
      <c r="G135" s="115"/>
      <c r="H135" s="141"/>
      <c r="I135" s="115"/>
      <c r="J135" s="115"/>
      <c r="K135" s="115"/>
      <c r="L135" s="165"/>
      <c r="M135" s="165"/>
      <c r="N135" s="165">
        <f t="shared" si="45"/>
        <v>0</v>
      </c>
      <c r="O135" s="165">
        <f t="shared" si="48"/>
        <v>0</v>
      </c>
      <c r="P135" s="201"/>
      <c r="Q135" s="117"/>
      <c r="R135" s="117"/>
      <c r="S135" s="115" t="str">
        <f t="shared" si="49"/>
        <v/>
      </c>
      <c r="T135" s="106"/>
      <c r="U135" s="164"/>
      <c r="V135" s="164"/>
      <c r="W135" s="165" t="str">
        <f>IFERROR(ROUND(SUMIFS(#REF!,#REF!,$A135,#REF!,U$9,#REF!,V$9)+ROUND((X135-SUMIFS(#REF!,#REF!,$A135,#REF!,U$9,#REF!,V$9))*$X$10,0),0),"")</f>
        <v/>
      </c>
      <c r="X135" s="165">
        <f t="shared" si="46"/>
        <v>0</v>
      </c>
      <c r="Y135" s="201"/>
      <c r="Z135" s="227"/>
      <c r="AA135" s="227"/>
      <c r="AB135" s="115" t="str">
        <f t="shared" si="50"/>
        <v/>
      </c>
      <c r="AC135" s="106"/>
      <c r="AD135" s="164"/>
      <c r="AE135" s="164"/>
      <c r="AF135" s="165" t="str">
        <f>IFERROR(IF(AND($AG$10=$X$10,AG135=X135),W135,(ROUND(SUMIFS(#REF!,#REF!,$B135,#REF!,AD$9,#REF!,AE$9)+ROUND((AG135-SUMIFS(#REF!,#REF!,$B135,#REF!,AD$9,#REF!,AE$9))*$AG$10,0),0))),"")</f>
        <v/>
      </c>
      <c r="AG135" s="165">
        <f t="shared" si="47"/>
        <v>0</v>
      </c>
      <c r="AH135" s="201"/>
      <c r="AI135" s="227"/>
      <c r="AJ135" s="227"/>
      <c r="AK135" s="201" t="str">
        <f t="shared" si="51"/>
        <v/>
      </c>
      <c r="AM135" s="203" t="e">
        <f>#REF!</f>
        <v>#REF!</v>
      </c>
      <c r="AN135" s="166" t="e">
        <f>#REF!</f>
        <v>#REF!</v>
      </c>
      <c r="AO135" s="166" t="e">
        <f>#REF!</f>
        <v>#REF!</v>
      </c>
      <c r="AP135" s="166" t="e">
        <f>#REF!</f>
        <v>#REF!</v>
      </c>
      <c r="AQ135" s="166">
        <f t="shared" si="26"/>
        <v>11</v>
      </c>
      <c r="AR135" s="232" t="s">
        <v>706</v>
      </c>
      <c r="AS135" s="116"/>
      <c r="AT135" s="201"/>
      <c r="AU135" s="106"/>
      <c r="AV135" s="233"/>
    </row>
    <row r="136" spans="1:48" s="107" customFormat="1" hidden="1" outlineLevel="2">
      <c r="A136" s="162" t="str">
        <f>IFERROR(IF(Table48[[#This Row],[We Effect Funding SEK]]=0,"",INDEX(#REF!,MATCH(Table48[[#This Row],[Nr.]],#REF!,0),5)),"")</f>
        <v/>
      </c>
      <c r="B136" s="162" t="str">
        <f>'Budget 2023-2024'!B135</f>
        <v>4.2.1A.2.13</v>
      </c>
      <c r="C136" s="163" t="str">
        <f>'Budget 2023-2024'!C135</f>
        <v>[write the cost]</v>
      </c>
      <c r="D136" s="164" t="s">
        <v>639</v>
      </c>
      <c r="E136" s="165">
        <f>'Budget 2023-2024'!G135</f>
        <v>0</v>
      </c>
      <c r="F136" s="165">
        <f>'Budget 2023-2024'!H135</f>
        <v>0</v>
      </c>
      <c r="G136" s="115"/>
      <c r="H136" s="141"/>
      <c r="I136" s="115"/>
      <c r="J136" s="115"/>
      <c r="K136" s="115"/>
      <c r="L136" s="165"/>
      <c r="M136" s="165"/>
      <c r="N136" s="165">
        <f t="shared" si="45"/>
        <v>0</v>
      </c>
      <c r="O136" s="165">
        <f t="shared" si="48"/>
        <v>0</v>
      </c>
      <c r="P136" s="201"/>
      <c r="Q136" s="117"/>
      <c r="R136" s="117"/>
      <c r="S136" s="115" t="str">
        <f t="shared" si="49"/>
        <v/>
      </c>
      <c r="T136" s="106"/>
      <c r="U136" s="164"/>
      <c r="V136" s="164"/>
      <c r="W136" s="165" t="str">
        <f>IFERROR(ROUND(SUMIFS(#REF!,#REF!,$A136,#REF!,U$9,#REF!,V$9)+ROUND((X136-SUMIFS(#REF!,#REF!,$A136,#REF!,U$9,#REF!,V$9))*$X$10,0),0),"")</f>
        <v/>
      </c>
      <c r="X136" s="165">
        <f t="shared" si="46"/>
        <v>0</v>
      </c>
      <c r="Y136" s="201"/>
      <c r="Z136" s="227"/>
      <c r="AA136" s="227"/>
      <c r="AB136" s="115" t="str">
        <f t="shared" si="50"/>
        <v/>
      </c>
      <c r="AC136" s="106"/>
      <c r="AD136" s="164"/>
      <c r="AE136" s="164"/>
      <c r="AF136" s="165" t="str">
        <f>IFERROR(IF(AND($AG$10=$X$10,AG136=X136),W136,(ROUND(SUMIFS(#REF!,#REF!,$B136,#REF!,AD$9,#REF!,AE$9)+ROUND((AG136-SUMIFS(#REF!,#REF!,$B136,#REF!,AD$9,#REF!,AE$9))*$AG$10,0),0))),"")</f>
        <v/>
      </c>
      <c r="AG136" s="165">
        <f t="shared" si="47"/>
        <v>0</v>
      </c>
      <c r="AH136" s="201"/>
      <c r="AI136" s="227"/>
      <c r="AJ136" s="227"/>
      <c r="AK136" s="201" t="str">
        <f t="shared" si="51"/>
        <v/>
      </c>
      <c r="AM136" s="203" t="e">
        <f>#REF!</f>
        <v>#REF!</v>
      </c>
      <c r="AN136" s="166" t="e">
        <f>#REF!</f>
        <v>#REF!</v>
      </c>
      <c r="AO136" s="166" t="e">
        <f>#REF!</f>
        <v>#REF!</v>
      </c>
      <c r="AP136" s="166" t="e">
        <f>#REF!</f>
        <v>#REF!</v>
      </c>
      <c r="AQ136" s="166">
        <f t="shared" si="26"/>
        <v>11</v>
      </c>
      <c r="AR136" s="232" t="s">
        <v>706</v>
      </c>
      <c r="AS136" s="116"/>
      <c r="AT136" s="201"/>
      <c r="AU136" s="106"/>
      <c r="AV136" s="233"/>
    </row>
    <row r="137" spans="1:48" s="107" customFormat="1" hidden="1" outlineLevel="2">
      <c r="A137" s="162" t="str">
        <f>IFERROR(IF(Table48[[#This Row],[We Effect Funding SEK]]=0,"",INDEX(#REF!,MATCH(Table48[[#This Row],[Nr.]],#REF!,0),5)),"")</f>
        <v/>
      </c>
      <c r="B137" s="162" t="str">
        <f>'Budget 2023-2024'!B136</f>
        <v>4.2.1A.2.14</v>
      </c>
      <c r="C137" s="163" t="str">
        <f>'Budget 2023-2024'!C136</f>
        <v>[write the cost]</v>
      </c>
      <c r="D137" s="164" t="s">
        <v>639</v>
      </c>
      <c r="E137" s="165">
        <f>'Budget 2023-2024'!G136</f>
        <v>0</v>
      </c>
      <c r="F137" s="165">
        <f>'Budget 2023-2024'!H136</f>
        <v>0</v>
      </c>
      <c r="G137" s="115"/>
      <c r="H137" s="141"/>
      <c r="I137" s="115"/>
      <c r="J137" s="115"/>
      <c r="K137" s="115"/>
      <c r="L137" s="165"/>
      <c r="M137" s="165"/>
      <c r="N137" s="165">
        <f t="shared" si="45"/>
        <v>0</v>
      </c>
      <c r="O137" s="165">
        <f t="shared" si="48"/>
        <v>0</v>
      </c>
      <c r="P137" s="201"/>
      <c r="Q137" s="117"/>
      <c r="R137" s="117"/>
      <c r="S137" s="115" t="str">
        <f t="shared" si="49"/>
        <v/>
      </c>
      <c r="T137" s="106"/>
      <c r="U137" s="164"/>
      <c r="V137" s="164"/>
      <c r="W137" s="165" t="str">
        <f>IFERROR(ROUND(SUMIFS(#REF!,#REF!,$A137,#REF!,U$9,#REF!,V$9)+ROUND((X137-SUMIFS(#REF!,#REF!,$A137,#REF!,U$9,#REF!,V$9))*$X$10,0),0),"")</f>
        <v/>
      </c>
      <c r="X137" s="165">
        <f t="shared" si="46"/>
        <v>0</v>
      </c>
      <c r="Y137" s="201"/>
      <c r="Z137" s="227"/>
      <c r="AA137" s="227"/>
      <c r="AB137" s="115" t="str">
        <f t="shared" si="50"/>
        <v/>
      </c>
      <c r="AC137" s="106"/>
      <c r="AD137" s="164"/>
      <c r="AE137" s="164"/>
      <c r="AF137" s="165" t="str">
        <f>IFERROR(IF(AND($AG$10=$X$10,AG137=X137),W137,(ROUND(SUMIFS(#REF!,#REF!,$B137,#REF!,AD$9,#REF!,AE$9)+ROUND((AG137-SUMIFS(#REF!,#REF!,$B137,#REF!,AD$9,#REF!,AE$9))*$AG$10,0),0))),"")</f>
        <v/>
      </c>
      <c r="AG137" s="165">
        <f t="shared" si="47"/>
        <v>0</v>
      </c>
      <c r="AH137" s="201"/>
      <c r="AI137" s="227"/>
      <c r="AJ137" s="227"/>
      <c r="AK137" s="201" t="str">
        <f t="shared" si="51"/>
        <v/>
      </c>
      <c r="AM137" s="203" t="e">
        <f>#REF!</f>
        <v>#REF!</v>
      </c>
      <c r="AN137" s="166" t="e">
        <f>#REF!</f>
        <v>#REF!</v>
      </c>
      <c r="AO137" s="166" t="e">
        <f>#REF!</f>
        <v>#REF!</v>
      </c>
      <c r="AP137" s="166" t="e">
        <f>#REF!</f>
        <v>#REF!</v>
      </c>
      <c r="AQ137" s="166">
        <f t="shared" si="26"/>
        <v>11</v>
      </c>
      <c r="AR137" s="232" t="s">
        <v>706</v>
      </c>
      <c r="AS137" s="116"/>
      <c r="AT137" s="201"/>
      <c r="AU137" s="106"/>
      <c r="AV137" s="233"/>
    </row>
    <row r="138" spans="1:48" s="107" customFormat="1" hidden="1" outlineLevel="2">
      <c r="A138" s="162" t="str">
        <f>IFERROR(IF(Table48[[#This Row],[We Effect Funding SEK]]=0,"",INDEX(#REF!,MATCH(Table48[[#This Row],[Nr.]],#REF!,0),5)),"")</f>
        <v/>
      </c>
      <c r="B138" s="162" t="str">
        <f>'Budget 2023-2024'!B137</f>
        <v>4.2.1A.2.15</v>
      </c>
      <c r="C138" s="163" t="str">
        <f>'Budget 2023-2024'!C137</f>
        <v>[write the cost]</v>
      </c>
      <c r="D138" s="164" t="s">
        <v>639</v>
      </c>
      <c r="E138" s="165">
        <f>'Budget 2023-2024'!G137</f>
        <v>0</v>
      </c>
      <c r="F138" s="165">
        <f>'Budget 2023-2024'!H137</f>
        <v>0</v>
      </c>
      <c r="G138" s="115"/>
      <c r="H138" s="141"/>
      <c r="I138" s="115"/>
      <c r="J138" s="115"/>
      <c r="K138" s="115"/>
      <c r="L138" s="165"/>
      <c r="M138" s="165"/>
      <c r="N138" s="165">
        <f t="shared" si="45"/>
        <v>0</v>
      </c>
      <c r="O138" s="165">
        <f t="shared" si="48"/>
        <v>0</v>
      </c>
      <c r="P138" s="201"/>
      <c r="Q138" s="117"/>
      <c r="R138" s="117"/>
      <c r="S138" s="115" t="str">
        <f t="shared" si="49"/>
        <v/>
      </c>
      <c r="T138" s="106"/>
      <c r="U138" s="164"/>
      <c r="V138" s="164"/>
      <c r="W138" s="165" t="str">
        <f>IFERROR(ROUND(SUMIFS(#REF!,#REF!,$A138,#REF!,U$9,#REF!,V$9)+ROUND((X138-SUMIFS(#REF!,#REF!,$A138,#REF!,U$9,#REF!,V$9))*$X$10,0),0),"")</f>
        <v/>
      </c>
      <c r="X138" s="165">
        <f t="shared" si="46"/>
        <v>0</v>
      </c>
      <c r="Y138" s="201"/>
      <c r="Z138" s="227"/>
      <c r="AA138" s="227"/>
      <c r="AB138" s="115" t="str">
        <f t="shared" si="50"/>
        <v/>
      </c>
      <c r="AC138" s="106"/>
      <c r="AD138" s="164"/>
      <c r="AE138" s="164"/>
      <c r="AF138" s="165" t="str">
        <f>IFERROR(IF(AND($AG$10=$X$10,AG138=X138),W138,(ROUND(SUMIFS(#REF!,#REF!,$B138,#REF!,AD$9,#REF!,AE$9)+ROUND((AG138-SUMIFS(#REF!,#REF!,$B138,#REF!,AD$9,#REF!,AE$9))*$AG$10,0),0))),"")</f>
        <v/>
      </c>
      <c r="AG138" s="165">
        <f t="shared" si="47"/>
        <v>0</v>
      </c>
      <c r="AH138" s="201"/>
      <c r="AI138" s="227"/>
      <c r="AJ138" s="227"/>
      <c r="AK138" s="201" t="str">
        <f t="shared" si="51"/>
        <v/>
      </c>
      <c r="AM138" s="203" t="e">
        <f>#REF!</f>
        <v>#REF!</v>
      </c>
      <c r="AN138" s="166" t="e">
        <f>#REF!</f>
        <v>#REF!</v>
      </c>
      <c r="AO138" s="166" t="e">
        <f>#REF!</f>
        <v>#REF!</v>
      </c>
      <c r="AP138" s="166" t="e">
        <f>#REF!</f>
        <v>#REF!</v>
      </c>
      <c r="AQ138" s="166">
        <f t="shared" si="26"/>
        <v>11</v>
      </c>
      <c r="AR138" s="232" t="s">
        <v>706</v>
      </c>
      <c r="AS138" s="116"/>
      <c r="AT138" s="201"/>
      <c r="AU138" s="106"/>
      <c r="AV138" s="233"/>
    </row>
    <row r="139" spans="1:48" s="107" customFormat="1" outlineLevel="1" collapsed="1">
      <c r="A139" s="181" t="str">
        <f>IFERROR(IF(Table48[[#This Row],[We Effect Funding SEK]]=0,"",INDEX(#REF!,MATCH(Table48[[#This Row],[Nr.]],#REF!,0),5)),"")</f>
        <v/>
      </c>
      <c r="B139" s="182" t="str">
        <f>'Budget 2023-2024'!B138</f>
        <v>4.2.1A.3</v>
      </c>
      <c r="C139" s="183" t="str">
        <f>'Budget 2023-2024'!C138</f>
        <v>Intervention 3</v>
      </c>
      <c r="D139" s="184"/>
      <c r="E139" s="184">
        <f>SUM(E140:E154)</f>
        <v>0</v>
      </c>
      <c r="F139" s="184">
        <f>SUM(F140:F154)</f>
        <v>0</v>
      </c>
      <c r="G139" s="115"/>
      <c r="H139" s="141"/>
      <c r="I139" s="115"/>
      <c r="J139" s="115"/>
      <c r="K139" s="115"/>
      <c r="L139" s="184">
        <f>SUM(L140:L154)</f>
        <v>0</v>
      </c>
      <c r="M139" s="184">
        <f>SUM(M140:M154)</f>
        <v>0</v>
      </c>
      <c r="N139" s="184">
        <f>SUM(N140:N154)</f>
        <v>0</v>
      </c>
      <c r="O139" s="184">
        <f>SUM(O140:O154)</f>
        <v>0</v>
      </c>
      <c r="P139" s="201"/>
      <c r="Q139" s="117"/>
      <c r="R139" s="117"/>
      <c r="S139" s="115" t="str">
        <f t="shared" si="49"/>
        <v/>
      </c>
      <c r="T139" s="106"/>
      <c r="U139" s="184">
        <f>SUM(U140:U154)</f>
        <v>0</v>
      </c>
      <c r="V139" s="184">
        <f>SUM(V140:V154)</f>
        <v>0</v>
      </c>
      <c r="W139" s="184">
        <f>SUM(W140:W154)</f>
        <v>0</v>
      </c>
      <c r="X139" s="184">
        <f>SUM(X140:X154)</f>
        <v>0</v>
      </c>
      <c r="Y139" s="201"/>
      <c r="Z139" s="118"/>
      <c r="AA139" s="118"/>
      <c r="AB139" s="115" t="str">
        <f t="shared" si="50"/>
        <v/>
      </c>
      <c r="AC139" s="106"/>
      <c r="AD139" s="184">
        <f>SUM(AD140:AD154)</f>
        <v>0</v>
      </c>
      <c r="AE139" s="184">
        <f>SUM(AE140:AE154)</f>
        <v>0</v>
      </c>
      <c r="AF139" s="184">
        <f>SUM(AF140:AF154)</f>
        <v>0</v>
      </c>
      <c r="AG139" s="184">
        <f>SUM(AG140:AG154)</f>
        <v>0</v>
      </c>
      <c r="AH139" s="201"/>
      <c r="AI139" s="118"/>
      <c r="AJ139" s="118"/>
      <c r="AK139" s="201" t="str">
        <f t="shared" si="51"/>
        <v/>
      </c>
      <c r="AM139" s="203" t="e">
        <f>#REF!</f>
        <v>#REF!</v>
      </c>
      <c r="AN139" s="166" t="e">
        <f>#REF!</f>
        <v>#REF!</v>
      </c>
      <c r="AO139" s="166" t="e">
        <f>#REF!</f>
        <v>#REF!</v>
      </c>
      <c r="AP139" s="166" t="e">
        <f>#REF!</f>
        <v>#REF!</v>
      </c>
      <c r="AQ139" s="166">
        <f t="shared" si="26"/>
        <v>8</v>
      </c>
      <c r="AR139" s="232" t="s">
        <v>705</v>
      </c>
      <c r="AS139" s="116"/>
      <c r="AT139" s="201"/>
      <c r="AU139" s="106"/>
      <c r="AV139" s="233"/>
    </row>
    <row r="140" spans="1:48" s="107" customFormat="1" hidden="1" outlineLevel="2">
      <c r="A140" s="162" t="str">
        <f>IFERROR(IF(Table48[[#This Row],[We Effect Funding SEK]]=0,"",INDEX(#REF!,MATCH(Table48[[#This Row],[Nr.]],#REF!,0),5)),"")</f>
        <v/>
      </c>
      <c r="B140" s="162" t="str">
        <f>'Budget 2023-2024'!B139</f>
        <v>4.2.1A.3.1</v>
      </c>
      <c r="C140" s="163" t="str">
        <f>'Budget 2023-2024'!C139</f>
        <v>[write the cost]</v>
      </c>
      <c r="D140" s="164" t="s">
        <v>639</v>
      </c>
      <c r="E140" s="165">
        <f>'Budget 2023-2024'!G139</f>
        <v>0</v>
      </c>
      <c r="F140" s="165">
        <f>'Budget 2023-2024'!H139</f>
        <v>0</v>
      </c>
      <c r="G140" s="115"/>
      <c r="H140" s="141"/>
      <c r="I140" s="115"/>
      <c r="J140" s="115"/>
      <c r="K140" s="115"/>
      <c r="L140" s="165"/>
      <c r="M140" s="165"/>
      <c r="N140" s="165">
        <f t="shared" ref="N140:N154" si="52">IFERROR(ROUND(O140*$O$10,0),0)</f>
        <v>0</v>
      </c>
      <c r="O140" s="165">
        <f>IFERROR(IF(L140+M140=0,F140,ROUND(F140+ROUND(L140/$O$10,2)-ROUND(M140/$O$10,2),0)),0)</f>
        <v>0</v>
      </c>
      <c r="P140" s="201"/>
      <c r="Q140" s="117"/>
      <c r="R140" s="117"/>
      <c r="S140" s="115" t="str">
        <f t="shared" si="49"/>
        <v/>
      </c>
      <c r="T140" s="106"/>
      <c r="U140" s="164"/>
      <c r="V140" s="164"/>
      <c r="W140" s="165" t="str">
        <f>IFERROR(ROUND(SUMIFS(#REF!,#REF!,$A140,#REF!,U$9,#REF!,V$9)+ROUND((X140-SUMIFS(#REF!,#REF!,$A140,#REF!,U$9,#REF!,V$9))*$X$10,0),0),"")</f>
        <v/>
      </c>
      <c r="X140" s="165">
        <f t="shared" ref="X140:X154" si="53">IFERROR(IF(U140+V140=0,O140,ROUND(O140+ROUND(U140/$X$10,2)-ROUND(V140/$X$10,2),0)),0)</f>
        <v>0</v>
      </c>
      <c r="Y140" s="201"/>
      <c r="Z140" s="227"/>
      <c r="AA140" s="227"/>
      <c r="AB140" s="115" t="str">
        <f t="shared" si="50"/>
        <v/>
      </c>
      <c r="AC140" s="106"/>
      <c r="AD140" s="164"/>
      <c r="AE140" s="164"/>
      <c r="AF140" s="165" t="str">
        <f>IFERROR(IF(AND($AG$10=$X$10,AG140=X140),W140,(ROUND(SUMIFS(#REF!,#REF!,$B140,#REF!,AD$9,#REF!,AE$9)+ROUND((AG140-SUMIFS(#REF!,#REF!,$B140,#REF!,AD$9,#REF!,AE$9))*$AG$10,0),0))),"")</f>
        <v/>
      </c>
      <c r="AG140" s="165">
        <f>IFERROR(IF(AD140+AE140=0,X140,ROUND(X140+ROUND(AD140/$AG$10,2)-ROUND(AE140/$AG$10,2),0)),0)</f>
        <v>0</v>
      </c>
      <c r="AH140" s="201"/>
      <c r="AI140" s="227"/>
      <c r="AJ140" s="227"/>
      <c r="AK140" s="201" t="str">
        <f t="shared" si="51"/>
        <v/>
      </c>
      <c r="AM140" s="203" t="e">
        <f>#REF!</f>
        <v>#REF!</v>
      </c>
      <c r="AN140" s="166" t="e">
        <f>#REF!</f>
        <v>#REF!</v>
      </c>
      <c r="AO140" s="166" t="e">
        <f>#REF!</f>
        <v>#REF!</v>
      </c>
      <c r="AP140" s="166" t="e">
        <f>#REF!</f>
        <v>#REF!</v>
      </c>
      <c r="AQ140" s="166">
        <f t="shared" si="26"/>
        <v>10</v>
      </c>
      <c r="AR140" s="232" t="s">
        <v>706</v>
      </c>
      <c r="AS140" s="116"/>
      <c r="AT140" s="201"/>
      <c r="AU140" s="106"/>
      <c r="AV140" s="233"/>
    </row>
    <row r="141" spans="1:48" s="107" customFormat="1" hidden="1" outlineLevel="2">
      <c r="A141" s="162" t="str">
        <f>IFERROR(IF(Table48[[#This Row],[We Effect Funding SEK]]=0,"",INDEX(#REF!,MATCH(Table48[[#This Row],[Nr.]],#REF!,0),5)),"")</f>
        <v/>
      </c>
      <c r="B141" s="162" t="str">
        <f>'Budget 2023-2024'!B140</f>
        <v>4.2.1A.3.2</v>
      </c>
      <c r="C141" s="163" t="str">
        <f>'Budget 2023-2024'!C140</f>
        <v>[write the cost]</v>
      </c>
      <c r="D141" s="164" t="s">
        <v>639</v>
      </c>
      <c r="E141" s="165">
        <f>'Budget 2023-2024'!G140</f>
        <v>0</v>
      </c>
      <c r="F141" s="165">
        <f>'Budget 2023-2024'!H140</f>
        <v>0</v>
      </c>
      <c r="G141" s="115"/>
      <c r="H141" s="141"/>
      <c r="I141" s="115"/>
      <c r="J141" s="115"/>
      <c r="K141" s="115"/>
      <c r="L141" s="165"/>
      <c r="M141" s="165"/>
      <c r="N141" s="165">
        <f t="shared" si="52"/>
        <v>0</v>
      </c>
      <c r="O141" s="165">
        <f>IFERROR(IF(L141+M141=0,F141,ROUND(F141+ROUND(L141/$O$10,2)-ROUND(M141/$O$10,2),0)),0)</f>
        <v>0</v>
      </c>
      <c r="P141" s="201"/>
      <c r="Q141" s="117"/>
      <c r="R141" s="117"/>
      <c r="S141" s="115"/>
      <c r="T141" s="106"/>
      <c r="U141" s="164"/>
      <c r="V141" s="164"/>
      <c r="W141" s="165" t="str">
        <f>IFERROR(ROUND(SUMIFS(#REF!,#REF!,$A141,#REF!,U$9,#REF!,V$9)+ROUND((X141-SUMIFS(#REF!,#REF!,$A141,#REF!,U$9,#REF!,V$9))*$X$10,0),0),"")</f>
        <v/>
      </c>
      <c r="X141" s="165">
        <f t="shared" si="53"/>
        <v>0</v>
      </c>
      <c r="Y141" s="201"/>
      <c r="Z141" s="227"/>
      <c r="AA141" s="227"/>
      <c r="AB141" s="115"/>
      <c r="AC141" s="106"/>
      <c r="AD141" s="164"/>
      <c r="AE141" s="164"/>
      <c r="AF141" s="165" t="str">
        <f>IFERROR(IF(AND($AG$10=$X$10,AG141=X141),W141,(ROUND(SUMIFS(#REF!,#REF!,$B141,#REF!,AD$9,#REF!,AE$9)+ROUND((AG141-SUMIFS(#REF!,#REF!,$B141,#REF!,AD$9,#REF!,AE$9))*$AG$10,0),0))),"")</f>
        <v/>
      </c>
      <c r="AG141" s="165">
        <f t="shared" ref="AG141:AG154" si="54">IFERROR(IF(AD141+AE141=0,X141,ROUND(X141+ROUND(AD141/$AG$10,2)-ROUND(AE141/$AG$10,2),0)),0)</f>
        <v>0</v>
      </c>
      <c r="AH141" s="201"/>
      <c r="AI141" s="227"/>
      <c r="AJ141" s="227"/>
      <c r="AK141" s="201"/>
      <c r="AM141" s="203" t="e">
        <f>#REF!</f>
        <v>#REF!</v>
      </c>
      <c r="AN141" s="166" t="e">
        <f>#REF!</f>
        <v>#REF!</v>
      </c>
      <c r="AO141" s="166" t="e">
        <f>#REF!</f>
        <v>#REF!</v>
      </c>
      <c r="AP141" s="166" t="e">
        <f>#REF!</f>
        <v>#REF!</v>
      </c>
      <c r="AQ141" s="166">
        <f t="shared" si="26"/>
        <v>10</v>
      </c>
      <c r="AR141" s="232" t="s">
        <v>706</v>
      </c>
      <c r="AS141" s="116"/>
      <c r="AT141" s="201"/>
      <c r="AU141" s="106"/>
      <c r="AV141" s="233"/>
    </row>
    <row r="142" spans="1:48" s="107" customFormat="1" hidden="1" outlineLevel="2">
      <c r="A142" s="162" t="str">
        <f>IFERROR(IF(Table48[[#This Row],[We Effect Funding SEK]]=0,"",INDEX(#REF!,MATCH(Table48[[#This Row],[Nr.]],#REF!,0),5)),"")</f>
        <v/>
      </c>
      <c r="B142" s="162" t="str">
        <f>'Budget 2023-2024'!B141</f>
        <v>4.2.1A.3.3</v>
      </c>
      <c r="C142" s="163" t="str">
        <f>'Budget 2023-2024'!C141</f>
        <v>[write the cost]</v>
      </c>
      <c r="D142" s="164" t="s">
        <v>639</v>
      </c>
      <c r="E142" s="165">
        <f>'Budget 2023-2024'!G141</f>
        <v>0</v>
      </c>
      <c r="F142" s="165">
        <f>'Budget 2023-2024'!H141</f>
        <v>0</v>
      </c>
      <c r="G142" s="115"/>
      <c r="H142" s="141"/>
      <c r="I142" s="115"/>
      <c r="J142" s="115"/>
      <c r="K142" s="115"/>
      <c r="L142" s="165"/>
      <c r="M142" s="165"/>
      <c r="N142" s="165">
        <f t="shared" si="52"/>
        <v>0</v>
      </c>
      <c r="O142" s="165">
        <f>IFERROR(IF(L142+M142=0,F142,ROUND(F142+ROUND(L142/$O$10,2)-ROUND(M142/$O$10,2),0)),0)</f>
        <v>0</v>
      </c>
      <c r="P142" s="201"/>
      <c r="Q142" s="117"/>
      <c r="R142" s="117"/>
      <c r="S142" s="115"/>
      <c r="T142" s="106"/>
      <c r="U142" s="164"/>
      <c r="V142" s="164"/>
      <c r="W142" s="165" t="str">
        <f>IFERROR(ROUND(SUMIFS(#REF!,#REF!,$A142,#REF!,U$9,#REF!,V$9)+ROUND((X142-SUMIFS(#REF!,#REF!,$A142,#REF!,U$9,#REF!,V$9))*$X$10,0),0),"")</f>
        <v/>
      </c>
      <c r="X142" s="165">
        <f t="shared" si="53"/>
        <v>0</v>
      </c>
      <c r="Y142" s="201"/>
      <c r="Z142" s="227"/>
      <c r="AA142" s="227"/>
      <c r="AB142" s="115"/>
      <c r="AC142" s="106"/>
      <c r="AD142" s="164"/>
      <c r="AE142" s="164"/>
      <c r="AF142" s="165" t="str">
        <f>IFERROR(IF(AND($AG$10=$X$10,AG142=X142),W142,(ROUND(SUMIFS(#REF!,#REF!,$B142,#REF!,AD$9,#REF!,AE$9)+ROUND((AG142-SUMIFS(#REF!,#REF!,$B142,#REF!,AD$9,#REF!,AE$9))*$AG$10,0),0))),"")</f>
        <v/>
      </c>
      <c r="AG142" s="165">
        <f t="shared" si="54"/>
        <v>0</v>
      </c>
      <c r="AH142" s="201"/>
      <c r="AI142" s="227"/>
      <c r="AJ142" s="227"/>
      <c r="AK142" s="201"/>
      <c r="AM142" s="203" t="e">
        <f>#REF!</f>
        <v>#REF!</v>
      </c>
      <c r="AN142" s="166" t="e">
        <f>#REF!</f>
        <v>#REF!</v>
      </c>
      <c r="AO142" s="166" t="e">
        <f>#REF!</f>
        <v>#REF!</v>
      </c>
      <c r="AP142" s="166" t="e">
        <f>#REF!</f>
        <v>#REF!</v>
      </c>
      <c r="AQ142" s="166">
        <f t="shared" si="26"/>
        <v>10</v>
      </c>
      <c r="AR142" s="232" t="s">
        <v>706</v>
      </c>
      <c r="AS142" s="116"/>
      <c r="AT142" s="201"/>
      <c r="AU142" s="106"/>
      <c r="AV142" s="233"/>
    </row>
    <row r="143" spans="1:48" s="107" customFormat="1" hidden="1" outlineLevel="2">
      <c r="A143" s="162" t="str">
        <f>IFERROR(IF(Table48[[#This Row],[We Effect Funding SEK]]=0,"",INDEX(#REF!,MATCH(Table48[[#This Row],[Nr.]],#REF!,0),5)),"")</f>
        <v/>
      </c>
      <c r="B143" s="162" t="str">
        <f>'Budget 2023-2024'!B142</f>
        <v>4.2.1A.3.4</v>
      </c>
      <c r="C143" s="163" t="str">
        <f>'Budget 2023-2024'!C142</f>
        <v>[write the cost]</v>
      </c>
      <c r="D143" s="164" t="s">
        <v>639</v>
      </c>
      <c r="E143" s="165">
        <f>'Budget 2023-2024'!G142</f>
        <v>0</v>
      </c>
      <c r="F143" s="165">
        <f>'Budget 2023-2024'!H142</f>
        <v>0</v>
      </c>
      <c r="G143" s="115"/>
      <c r="H143" s="141"/>
      <c r="I143" s="115"/>
      <c r="J143" s="115"/>
      <c r="K143" s="115"/>
      <c r="L143" s="165"/>
      <c r="M143" s="165"/>
      <c r="N143" s="165">
        <f t="shared" si="52"/>
        <v>0</v>
      </c>
      <c r="O143" s="165">
        <f>IFERROR(IF(L143+M143=0,F143,ROUND(F143+ROUND(L143/$O$10,2)-ROUND(M143/$O$10,2),0)),0)</f>
        <v>0</v>
      </c>
      <c r="P143" s="201"/>
      <c r="Q143" s="117"/>
      <c r="R143" s="117"/>
      <c r="S143" s="115"/>
      <c r="T143" s="106"/>
      <c r="U143" s="164"/>
      <c r="V143" s="164"/>
      <c r="W143" s="165" t="str">
        <f>IFERROR(ROUND(SUMIFS(#REF!,#REF!,$A143,#REF!,U$9,#REF!,V$9)+ROUND((X143-SUMIFS(#REF!,#REF!,$A143,#REF!,U$9,#REF!,V$9))*$X$10,0),0),"")</f>
        <v/>
      </c>
      <c r="X143" s="165">
        <f t="shared" si="53"/>
        <v>0</v>
      </c>
      <c r="Y143" s="201"/>
      <c r="Z143" s="227"/>
      <c r="AA143" s="227"/>
      <c r="AB143" s="115"/>
      <c r="AC143" s="106"/>
      <c r="AD143" s="164"/>
      <c r="AE143" s="164"/>
      <c r="AF143" s="165" t="str">
        <f>IFERROR(IF(AND($AG$10=$X$10,AG143=X143),W143,(ROUND(SUMIFS(#REF!,#REF!,$B143,#REF!,AD$9,#REF!,AE$9)+ROUND((AG143-SUMIFS(#REF!,#REF!,$B143,#REF!,AD$9,#REF!,AE$9))*$AG$10,0),0))),"")</f>
        <v/>
      </c>
      <c r="AG143" s="165">
        <f t="shared" si="54"/>
        <v>0</v>
      </c>
      <c r="AH143" s="201"/>
      <c r="AI143" s="227"/>
      <c r="AJ143" s="227"/>
      <c r="AK143" s="201"/>
      <c r="AM143" s="203" t="e">
        <f>#REF!</f>
        <v>#REF!</v>
      </c>
      <c r="AN143" s="166" t="e">
        <f>#REF!</f>
        <v>#REF!</v>
      </c>
      <c r="AO143" s="166" t="e">
        <f>#REF!</f>
        <v>#REF!</v>
      </c>
      <c r="AP143" s="166" t="e">
        <f>#REF!</f>
        <v>#REF!</v>
      </c>
      <c r="AQ143" s="166">
        <f t="shared" si="26"/>
        <v>10</v>
      </c>
      <c r="AR143" s="232" t="s">
        <v>706</v>
      </c>
      <c r="AS143" s="116"/>
      <c r="AT143" s="201"/>
      <c r="AU143" s="106"/>
      <c r="AV143" s="233"/>
    </row>
    <row r="144" spans="1:48" s="107" customFormat="1" hidden="1" outlineLevel="2">
      <c r="A144" s="162" t="str">
        <f>IFERROR(IF(Table48[[#This Row],[We Effect Funding SEK]]=0,"",INDEX(#REF!,MATCH(Table48[[#This Row],[Nr.]],#REF!,0),5)),"")</f>
        <v/>
      </c>
      <c r="B144" s="162" t="str">
        <f>'Budget 2023-2024'!B143</f>
        <v>4.2.1A.3.5</v>
      </c>
      <c r="C144" s="163" t="str">
        <f>'Budget 2023-2024'!C143</f>
        <v>[write the cost]</v>
      </c>
      <c r="D144" s="164" t="s">
        <v>639</v>
      </c>
      <c r="E144" s="165">
        <f>'Budget 2023-2024'!G143</f>
        <v>0</v>
      </c>
      <c r="F144" s="165">
        <f>'Budget 2023-2024'!H143</f>
        <v>0</v>
      </c>
      <c r="G144" s="115"/>
      <c r="H144" s="141"/>
      <c r="I144" s="115"/>
      <c r="J144" s="115"/>
      <c r="K144" s="115"/>
      <c r="L144" s="165"/>
      <c r="M144" s="165"/>
      <c r="N144" s="165">
        <f t="shared" si="52"/>
        <v>0</v>
      </c>
      <c r="O144" s="165">
        <f t="shared" ref="O144:O154" si="55">IFERROR(IF(L144+M144=0,F144,ROUND(F144+ROUND(L144/$O$10,2)-ROUND(M144/$O$10,2),0)),0)</f>
        <v>0</v>
      </c>
      <c r="P144" s="201"/>
      <c r="Q144" s="117"/>
      <c r="R144" s="117"/>
      <c r="S144" s="115" t="str">
        <f t="shared" ref="S144:S156" si="56">IF(OR($AR144="Total Project Costs",$AR144="Heading",$AR144="Subheading",$AR144="Component",$AR144="Output",$AR144="Activity",$AR144="Budget Line"),IF(AND(E144=0,O144=0),"",IF(AND(E144=0,O144&gt;0),100,IF(AND(E144&gt;0,O144=0),100,IF(E144=O144,"",ABS(ROUND((O144-E144)/E144,4)*100))))),"")</f>
        <v/>
      </c>
      <c r="T144" s="106"/>
      <c r="U144" s="164"/>
      <c r="V144" s="164"/>
      <c r="W144" s="165" t="str">
        <f>IFERROR(ROUND(SUMIFS(#REF!,#REF!,$A144,#REF!,U$9,#REF!,V$9)+ROUND((X144-SUMIFS(#REF!,#REF!,$A144,#REF!,U$9,#REF!,V$9))*$X$10,0),0),"")</f>
        <v/>
      </c>
      <c r="X144" s="165">
        <f t="shared" si="53"/>
        <v>0</v>
      </c>
      <c r="Y144" s="201"/>
      <c r="Z144" s="227"/>
      <c r="AA144" s="227"/>
      <c r="AB144" s="115" t="str">
        <f t="shared" ref="AB144:AB156" si="57">IF(OR($AR144="Total Project Costs",$AR144="Heading",$AR144="Subheading",$AR144="Component",$AR144="Output",$AR144="Activity",$AR144="Budget Line"),IF(AND(O144=0,X144=0),"",IF(AND(O144=0,X144&gt;0),100,IF(AND(O144&gt;0,X144=0),100,IF(O144=X144,"",ABS(ROUND((X144-O144)/O144,4)*100))))),"")</f>
        <v/>
      </c>
      <c r="AC144" s="106"/>
      <c r="AD144" s="164"/>
      <c r="AE144" s="164"/>
      <c r="AF144" s="165" t="str">
        <f>IFERROR(IF(AND($AG$10=$X$10,AG144=X144),W144,(ROUND(SUMIFS(#REF!,#REF!,$B144,#REF!,AD$9,#REF!,AE$9)+ROUND((AG144-SUMIFS(#REF!,#REF!,$B144,#REF!,AD$9,#REF!,AE$9))*$AG$10,0),0))),"")</f>
        <v/>
      </c>
      <c r="AG144" s="165">
        <f t="shared" si="54"/>
        <v>0</v>
      </c>
      <c r="AH144" s="201"/>
      <c r="AI144" s="227"/>
      <c r="AJ144" s="227"/>
      <c r="AK144" s="201" t="str">
        <f t="shared" ref="AK144:AK156" si="58">IF(OR($AR144="Total Project Costs",$AR144="Heading",$AR144="Subheading",$AR144="Component",$AR144="Output",$AR144="Activity",$AR144="Budget Line"),IF(AND(X144=0,AG144=0),"",IF(AND(X144=0,AG144&gt;0),100,IF(AND(X144&gt;0,AG144=0),100,IF(X144=AG144,"",ABS(ROUND((AG144-X144)/X144,4)*100))))),"")</f>
        <v/>
      </c>
      <c r="AM144" s="203" t="e">
        <f>#REF!</f>
        <v>#REF!</v>
      </c>
      <c r="AN144" s="166" t="e">
        <f>#REF!</f>
        <v>#REF!</v>
      </c>
      <c r="AO144" s="166" t="e">
        <f>#REF!</f>
        <v>#REF!</v>
      </c>
      <c r="AP144" s="166" t="e">
        <f>#REF!</f>
        <v>#REF!</v>
      </c>
      <c r="AQ144" s="166">
        <f t="shared" si="26"/>
        <v>10</v>
      </c>
      <c r="AR144" s="232" t="s">
        <v>706</v>
      </c>
      <c r="AS144" s="116"/>
      <c r="AT144" s="201"/>
      <c r="AU144" s="106"/>
      <c r="AV144" s="233"/>
    </row>
    <row r="145" spans="1:48" s="107" customFormat="1" hidden="1" outlineLevel="2">
      <c r="A145" s="162" t="str">
        <f>IFERROR(IF(Table48[[#This Row],[We Effect Funding SEK]]=0,"",INDEX(#REF!,MATCH(Table48[[#This Row],[Nr.]],#REF!,0),5)),"")</f>
        <v/>
      </c>
      <c r="B145" s="162" t="str">
        <f>'Budget 2023-2024'!B144</f>
        <v>4.2.1A.3.6</v>
      </c>
      <c r="C145" s="163" t="str">
        <f>'Budget 2023-2024'!C144</f>
        <v>[write the cost]</v>
      </c>
      <c r="D145" s="164" t="s">
        <v>639</v>
      </c>
      <c r="E145" s="165">
        <f>'Budget 2023-2024'!G144</f>
        <v>0</v>
      </c>
      <c r="F145" s="165">
        <f>'Budget 2023-2024'!H144</f>
        <v>0</v>
      </c>
      <c r="G145" s="115"/>
      <c r="H145" s="141"/>
      <c r="I145" s="115"/>
      <c r="J145" s="115"/>
      <c r="K145" s="115"/>
      <c r="L145" s="165"/>
      <c r="M145" s="165"/>
      <c r="N145" s="165">
        <f t="shared" si="52"/>
        <v>0</v>
      </c>
      <c r="O145" s="165">
        <f t="shared" si="55"/>
        <v>0</v>
      </c>
      <c r="P145" s="201"/>
      <c r="Q145" s="117"/>
      <c r="R145" s="117"/>
      <c r="S145" s="115" t="str">
        <f t="shared" si="56"/>
        <v/>
      </c>
      <c r="T145" s="106"/>
      <c r="U145" s="164"/>
      <c r="V145" s="164"/>
      <c r="W145" s="165" t="str">
        <f>IFERROR(ROUND(SUMIFS(#REF!,#REF!,$A145,#REF!,U$9,#REF!,V$9)+ROUND((X145-SUMIFS(#REF!,#REF!,$A145,#REF!,U$9,#REF!,V$9))*$X$10,0),0),"")</f>
        <v/>
      </c>
      <c r="X145" s="165">
        <f t="shared" si="53"/>
        <v>0</v>
      </c>
      <c r="Y145" s="201"/>
      <c r="Z145" s="227"/>
      <c r="AA145" s="227"/>
      <c r="AB145" s="115" t="str">
        <f t="shared" si="57"/>
        <v/>
      </c>
      <c r="AC145" s="106"/>
      <c r="AD145" s="164"/>
      <c r="AE145" s="164"/>
      <c r="AF145" s="165" t="str">
        <f>IFERROR(IF(AND($AG$10=$X$10,AG145=X145),W145,(ROUND(SUMIFS(#REF!,#REF!,$B145,#REF!,AD$9,#REF!,AE$9)+ROUND((AG145-SUMIFS(#REF!,#REF!,$B145,#REF!,AD$9,#REF!,AE$9))*$AG$10,0),0))),"")</f>
        <v/>
      </c>
      <c r="AG145" s="165">
        <f t="shared" si="54"/>
        <v>0</v>
      </c>
      <c r="AH145" s="201"/>
      <c r="AI145" s="227"/>
      <c r="AJ145" s="227"/>
      <c r="AK145" s="201" t="str">
        <f t="shared" si="58"/>
        <v/>
      </c>
      <c r="AM145" s="203" t="e">
        <f>#REF!</f>
        <v>#REF!</v>
      </c>
      <c r="AN145" s="166" t="e">
        <f>#REF!</f>
        <v>#REF!</v>
      </c>
      <c r="AO145" s="166" t="e">
        <f>#REF!</f>
        <v>#REF!</v>
      </c>
      <c r="AP145" s="166" t="e">
        <f>#REF!</f>
        <v>#REF!</v>
      </c>
      <c r="AQ145" s="166">
        <f t="shared" si="26"/>
        <v>10</v>
      </c>
      <c r="AR145" s="232" t="s">
        <v>706</v>
      </c>
      <c r="AS145" s="116"/>
      <c r="AT145" s="201"/>
      <c r="AU145" s="106"/>
      <c r="AV145" s="233"/>
    </row>
    <row r="146" spans="1:48" s="107" customFormat="1" hidden="1" outlineLevel="2">
      <c r="A146" s="162" t="str">
        <f>IFERROR(IF(Table48[[#This Row],[We Effect Funding SEK]]=0,"",INDEX(#REF!,MATCH(Table48[[#This Row],[Nr.]],#REF!,0),5)),"")</f>
        <v/>
      </c>
      <c r="B146" s="162" t="str">
        <f>'Budget 2023-2024'!B145</f>
        <v>4.2.1A.3.7</v>
      </c>
      <c r="C146" s="163" t="str">
        <f>'Budget 2023-2024'!C145</f>
        <v>[write the cost]</v>
      </c>
      <c r="D146" s="164" t="s">
        <v>639</v>
      </c>
      <c r="E146" s="165">
        <f>'Budget 2023-2024'!G145</f>
        <v>0</v>
      </c>
      <c r="F146" s="165">
        <f>'Budget 2023-2024'!H145</f>
        <v>0</v>
      </c>
      <c r="G146" s="115"/>
      <c r="H146" s="141"/>
      <c r="I146" s="115"/>
      <c r="J146" s="115"/>
      <c r="K146" s="115"/>
      <c r="L146" s="165"/>
      <c r="M146" s="165"/>
      <c r="N146" s="165">
        <f t="shared" si="52"/>
        <v>0</v>
      </c>
      <c r="O146" s="165">
        <f t="shared" si="55"/>
        <v>0</v>
      </c>
      <c r="P146" s="201"/>
      <c r="Q146" s="117"/>
      <c r="R146" s="117"/>
      <c r="S146" s="115" t="str">
        <f t="shared" si="56"/>
        <v/>
      </c>
      <c r="T146" s="106"/>
      <c r="U146" s="164"/>
      <c r="V146" s="164"/>
      <c r="W146" s="165" t="str">
        <f>IFERROR(ROUND(SUMIFS(#REF!,#REF!,$A146,#REF!,U$9,#REF!,V$9)+ROUND((X146-SUMIFS(#REF!,#REF!,$A146,#REF!,U$9,#REF!,V$9))*$X$10,0),0),"")</f>
        <v/>
      </c>
      <c r="X146" s="165">
        <f t="shared" si="53"/>
        <v>0</v>
      </c>
      <c r="Y146" s="201"/>
      <c r="Z146" s="227"/>
      <c r="AA146" s="227"/>
      <c r="AB146" s="115" t="str">
        <f t="shared" si="57"/>
        <v/>
      </c>
      <c r="AC146" s="106"/>
      <c r="AD146" s="164"/>
      <c r="AE146" s="164"/>
      <c r="AF146" s="165" t="str">
        <f>IFERROR(IF(AND($AG$10=$X$10,AG146=X146),W146,(ROUND(SUMIFS(#REF!,#REF!,$B146,#REF!,AD$9,#REF!,AE$9)+ROUND((AG146-SUMIFS(#REF!,#REF!,$B146,#REF!,AD$9,#REF!,AE$9))*$AG$10,0),0))),"")</f>
        <v/>
      </c>
      <c r="AG146" s="165">
        <f t="shared" si="54"/>
        <v>0</v>
      </c>
      <c r="AH146" s="201"/>
      <c r="AI146" s="227"/>
      <c r="AJ146" s="227"/>
      <c r="AK146" s="201" t="str">
        <f t="shared" si="58"/>
        <v/>
      </c>
      <c r="AM146" s="203" t="e">
        <f>#REF!</f>
        <v>#REF!</v>
      </c>
      <c r="AN146" s="166" t="e">
        <f>#REF!</f>
        <v>#REF!</v>
      </c>
      <c r="AO146" s="166" t="e">
        <f>#REF!</f>
        <v>#REF!</v>
      </c>
      <c r="AP146" s="166" t="e">
        <f>#REF!</f>
        <v>#REF!</v>
      </c>
      <c r="AQ146" s="166">
        <f t="shared" si="26"/>
        <v>10</v>
      </c>
      <c r="AR146" s="232" t="s">
        <v>706</v>
      </c>
      <c r="AS146" s="116"/>
      <c r="AT146" s="201"/>
      <c r="AU146" s="106"/>
      <c r="AV146" s="233"/>
    </row>
    <row r="147" spans="1:48" s="107" customFormat="1" hidden="1" outlineLevel="2">
      <c r="A147" s="162" t="str">
        <f>IFERROR(IF(Table48[[#This Row],[We Effect Funding SEK]]=0,"",INDEX(#REF!,MATCH(Table48[[#This Row],[Nr.]],#REF!,0),5)),"")</f>
        <v/>
      </c>
      <c r="B147" s="162" t="str">
        <f>'Budget 2023-2024'!B146</f>
        <v>4.2.1A.3.8</v>
      </c>
      <c r="C147" s="163" t="str">
        <f>'Budget 2023-2024'!C146</f>
        <v>[write the cost]</v>
      </c>
      <c r="D147" s="164" t="s">
        <v>639</v>
      </c>
      <c r="E147" s="165">
        <f>'Budget 2023-2024'!G146</f>
        <v>0</v>
      </c>
      <c r="F147" s="165">
        <f>'Budget 2023-2024'!H146</f>
        <v>0</v>
      </c>
      <c r="G147" s="115"/>
      <c r="H147" s="141"/>
      <c r="I147" s="115"/>
      <c r="J147" s="115"/>
      <c r="K147" s="115"/>
      <c r="L147" s="165"/>
      <c r="M147" s="165"/>
      <c r="N147" s="165">
        <f t="shared" si="52"/>
        <v>0</v>
      </c>
      <c r="O147" s="165">
        <f t="shared" si="55"/>
        <v>0</v>
      </c>
      <c r="P147" s="201"/>
      <c r="Q147" s="117"/>
      <c r="R147" s="117"/>
      <c r="S147" s="115" t="str">
        <f t="shared" si="56"/>
        <v/>
      </c>
      <c r="T147" s="106"/>
      <c r="U147" s="164"/>
      <c r="V147" s="164"/>
      <c r="W147" s="165" t="str">
        <f>IFERROR(ROUND(SUMIFS(#REF!,#REF!,$A147,#REF!,U$9,#REF!,V$9)+ROUND((X147-SUMIFS(#REF!,#REF!,$A147,#REF!,U$9,#REF!,V$9))*$X$10,0),0),"")</f>
        <v/>
      </c>
      <c r="X147" s="165">
        <f t="shared" si="53"/>
        <v>0</v>
      </c>
      <c r="Y147" s="201"/>
      <c r="Z147" s="227"/>
      <c r="AA147" s="227"/>
      <c r="AB147" s="115" t="str">
        <f t="shared" si="57"/>
        <v/>
      </c>
      <c r="AC147" s="106"/>
      <c r="AD147" s="164"/>
      <c r="AE147" s="164"/>
      <c r="AF147" s="165" t="str">
        <f>IFERROR(IF(AND($AG$10=$X$10,AG147=X147),W147,(ROUND(SUMIFS(#REF!,#REF!,$B147,#REF!,AD$9,#REF!,AE$9)+ROUND((AG147-SUMIFS(#REF!,#REF!,$B147,#REF!,AD$9,#REF!,AE$9))*$AG$10,0),0))),"")</f>
        <v/>
      </c>
      <c r="AG147" s="165">
        <f t="shared" si="54"/>
        <v>0</v>
      </c>
      <c r="AH147" s="201"/>
      <c r="AI147" s="227"/>
      <c r="AJ147" s="227"/>
      <c r="AK147" s="201" t="str">
        <f t="shared" si="58"/>
        <v/>
      </c>
      <c r="AM147" s="203" t="e">
        <f>#REF!</f>
        <v>#REF!</v>
      </c>
      <c r="AN147" s="166" t="e">
        <f>#REF!</f>
        <v>#REF!</v>
      </c>
      <c r="AO147" s="166" t="e">
        <f>#REF!</f>
        <v>#REF!</v>
      </c>
      <c r="AP147" s="166" t="e">
        <f>#REF!</f>
        <v>#REF!</v>
      </c>
      <c r="AQ147" s="166">
        <f t="shared" si="26"/>
        <v>10</v>
      </c>
      <c r="AR147" s="232" t="s">
        <v>706</v>
      </c>
      <c r="AS147" s="116"/>
      <c r="AT147" s="201"/>
      <c r="AU147" s="106"/>
      <c r="AV147" s="233"/>
    </row>
    <row r="148" spans="1:48" s="107" customFormat="1" hidden="1" outlineLevel="2">
      <c r="A148" s="162" t="str">
        <f>IFERROR(IF(Table48[[#This Row],[We Effect Funding SEK]]=0,"",INDEX(#REF!,MATCH(Table48[[#This Row],[Nr.]],#REF!,0),5)),"")</f>
        <v/>
      </c>
      <c r="B148" s="162" t="str">
        <f>'Budget 2023-2024'!B147</f>
        <v>4.2.1A.3.9</v>
      </c>
      <c r="C148" s="163" t="str">
        <f>'Budget 2023-2024'!C147</f>
        <v>[write the cost]</v>
      </c>
      <c r="D148" s="164" t="s">
        <v>639</v>
      </c>
      <c r="E148" s="165">
        <f>'Budget 2023-2024'!G147</f>
        <v>0</v>
      </c>
      <c r="F148" s="165">
        <f>'Budget 2023-2024'!H147</f>
        <v>0</v>
      </c>
      <c r="G148" s="115"/>
      <c r="H148" s="141"/>
      <c r="I148" s="115"/>
      <c r="J148" s="115"/>
      <c r="K148" s="115"/>
      <c r="L148" s="165"/>
      <c r="M148" s="165"/>
      <c r="N148" s="165">
        <f t="shared" si="52"/>
        <v>0</v>
      </c>
      <c r="O148" s="165">
        <f t="shared" si="55"/>
        <v>0</v>
      </c>
      <c r="P148" s="201"/>
      <c r="Q148" s="117"/>
      <c r="R148" s="117"/>
      <c r="S148" s="115" t="str">
        <f t="shared" si="56"/>
        <v/>
      </c>
      <c r="T148" s="106"/>
      <c r="U148" s="164"/>
      <c r="V148" s="164"/>
      <c r="W148" s="165" t="str">
        <f>IFERROR(ROUND(SUMIFS(#REF!,#REF!,$A148,#REF!,U$9,#REF!,V$9)+ROUND((X148-SUMIFS(#REF!,#REF!,$A148,#REF!,U$9,#REF!,V$9))*$X$10,0),0),"")</f>
        <v/>
      </c>
      <c r="X148" s="165">
        <f t="shared" si="53"/>
        <v>0</v>
      </c>
      <c r="Y148" s="201"/>
      <c r="Z148" s="227"/>
      <c r="AA148" s="227"/>
      <c r="AB148" s="115" t="str">
        <f t="shared" si="57"/>
        <v/>
      </c>
      <c r="AC148" s="106"/>
      <c r="AD148" s="164"/>
      <c r="AE148" s="164"/>
      <c r="AF148" s="165" t="str">
        <f>IFERROR(IF(AND($AG$10=$X$10,AG148=X148),W148,(ROUND(SUMIFS(#REF!,#REF!,$B148,#REF!,AD$9,#REF!,AE$9)+ROUND((AG148-SUMIFS(#REF!,#REF!,$B148,#REF!,AD$9,#REF!,AE$9))*$AG$10,0),0))),"")</f>
        <v/>
      </c>
      <c r="AG148" s="165">
        <f t="shared" si="54"/>
        <v>0</v>
      </c>
      <c r="AH148" s="201"/>
      <c r="AI148" s="227"/>
      <c r="AJ148" s="227"/>
      <c r="AK148" s="201" t="str">
        <f t="shared" si="58"/>
        <v/>
      </c>
      <c r="AM148" s="203" t="e">
        <f>#REF!</f>
        <v>#REF!</v>
      </c>
      <c r="AN148" s="166" t="e">
        <f>#REF!</f>
        <v>#REF!</v>
      </c>
      <c r="AO148" s="166" t="e">
        <f>#REF!</f>
        <v>#REF!</v>
      </c>
      <c r="AP148" s="166" t="e">
        <f>#REF!</f>
        <v>#REF!</v>
      </c>
      <c r="AQ148" s="166">
        <f t="shared" si="26"/>
        <v>10</v>
      </c>
      <c r="AR148" s="232" t="s">
        <v>706</v>
      </c>
      <c r="AS148" s="116"/>
      <c r="AT148" s="201"/>
      <c r="AU148" s="106"/>
      <c r="AV148" s="233"/>
    </row>
    <row r="149" spans="1:48" s="107" customFormat="1" hidden="1" outlineLevel="2">
      <c r="A149" s="162" t="str">
        <f>IFERROR(IF(Table48[[#This Row],[We Effect Funding SEK]]=0,"",INDEX(#REF!,MATCH(Table48[[#This Row],[Nr.]],#REF!,0),5)),"")</f>
        <v/>
      </c>
      <c r="B149" s="162" t="str">
        <f>'Budget 2023-2024'!B148</f>
        <v>4.2.1A.3.10</v>
      </c>
      <c r="C149" s="163" t="str">
        <f>'Budget 2023-2024'!C148</f>
        <v>[write the cost]</v>
      </c>
      <c r="D149" s="164" t="s">
        <v>639</v>
      </c>
      <c r="E149" s="165">
        <f>'Budget 2023-2024'!G148</f>
        <v>0</v>
      </c>
      <c r="F149" s="165">
        <f>'Budget 2023-2024'!H148</f>
        <v>0</v>
      </c>
      <c r="G149" s="115"/>
      <c r="H149" s="141"/>
      <c r="I149" s="115"/>
      <c r="J149" s="115"/>
      <c r="K149" s="115"/>
      <c r="L149" s="165"/>
      <c r="M149" s="165"/>
      <c r="N149" s="165">
        <f t="shared" si="52"/>
        <v>0</v>
      </c>
      <c r="O149" s="165">
        <f t="shared" si="55"/>
        <v>0</v>
      </c>
      <c r="P149" s="201"/>
      <c r="Q149" s="117"/>
      <c r="R149" s="117"/>
      <c r="S149" s="115" t="str">
        <f t="shared" si="56"/>
        <v/>
      </c>
      <c r="T149" s="106"/>
      <c r="U149" s="164"/>
      <c r="V149" s="164"/>
      <c r="W149" s="165" t="str">
        <f>IFERROR(ROUND(SUMIFS(#REF!,#REF!,$A149,#REF!,U$9,#REF!,V$9)+ROUND((X149-SUMIFS(#REF!,#REF!,$A149,#REF!,U$9,#REF!,V$9))*$X$10,0),0),"")</f>
        <v/>
      </c>
      <c r="X149" s="165">
        <f t="shared" si="53"/>
        <v>0</v>
      </c>
      <c r="Y149" s="201"/>
      <c r="Z149" s="227"/>
      <c r="AA149" s="227"/>
      <c r="AB149" s="115" t="str">
        <f t="shared" si="57"/>
        <v/>
      </c>
      <c r="AC149" s="106"/>
      <c r="AD149" s="164"/>
      <c r="AE149" s="164"/>
      <c r="AF149" s="165" t="str">
        <f>IFERROR(IF(AND($AG$10=$X$10,AG149=X149),W149,(ROUND(SUMIFS(#REF!,#REF!,$B149,#REF!,AD$9,#REF!,AE$9)+ROUND((AG149-SUMIFS(#REF!,#REF!,$B149,#REF!,AD$9,#REF!,AE$9))*$AG$10,0),0))),"")</f>
        <v/>
      </c>
      <c r="AG149" s="165">
        <f t="shared" si="54"/>
        <v>0</v>
      </c>
      <c r="AH149" s="201"/>
      <c r="AI149" s="227"/>
      <c r="AJ149" s="227"/>
      <c r="AK149" s="201" t="str">
        <f t="shared" si="58"/>
        <v/>
      </c>
      <c r="AM149" s="203" t="e">
        <f>#REF!</f>
        <v>#REF!</v>
      </c>
      <c r="AN149" s="166" t="e">
        <f>#REF!</f>
        <v>#REF!</v>
      </c>
      <c r="AO149" s="166" t="e">
        <f>#REF!</f>
        <v>#REF!</v>
      </c>
      <c r="AP149" s="166" t="e">
        <f>#REF!</f>
        <v>#REF!</v>
      </c>
      <c r="AQ149" s="166">
        <f t="shared" si="26"/>
        <v>11</v>
      </c>
      <c r="AR149" s="232" t="s">
        <v>706</v>
      </c>
      <c r="AS149" s="116"/>
      <c r="AT149" s="201"/>
      <c r="AU149" s="106"/>
      <c r="AV149" s="233"/>
    </row>
    <row r="150" spans="1:48" s="107" customFormat="1" hidden="1" outlineLevel="2">
      <c r="A150" s="162" t="str">
        <f>IFERROR(IF(Table48[[#This Row],[We Effect Funding SEK]]=0,"",INDEX(#REF!,MATCH(Table48[[#This Row],[Nr.]],#REF!,0),5)),"")</f>
        <v/>
      </c>
      <c r="B150" s="162" t="str">
        <f>'Budget 2023-2024'!B149</f>
        <v>4.2.1A.3.11</v>
      </c>
      <c r="C150" s="163" t="str">
        <f>'Budget 2023-2024'!C149</f>
        <v>[write the cost]</v>
      </c>
      <c r="D150" s="164" t="s">
        <v>639</v>
      </c>
      <c r="E150" s="165">
        <f>'Budget 2023-2024'!G149</f>
        <v>0</v>
      </c>
      <c r="F150" s="165">
        <f>'Budget 2023-2024'!H149</f>
        <v>0</v>
      </c>
      <c r="G150" s="115"/>
      <c r="H150" s="141"/>
      <c r="I150" s="115"/>
      <c r="J150" s="115"/>
      <c r="K150" s="115"/>
      <c r="L150" s="165"/>
      <c r="M150" s="165"/>
      <c r="N150" s="165">
        <f t="shared" si="52"/>
        <v>0</v>
      </c>
      <c r="O150" s="165">
        <f t="shared" si="55"/>
        <v>0</v>
      </c>
      <c r="P150" s="201"/>
      <c r="Q150" s="117"/>
      <c r="R150" s="117"/>
      <c r="S150" s="115" t="str">
        <f t="shared" si="56"/>
        <v/>
      </c>
      <c r="T150" s="106"/>
      <c r="U150" s="164"/>
      <c r="V150" s="164"/>
      <c r="W150" s="165" t="str">
        <f>IFERROR(ROUND(SUMIFS(#REF!,#REF!,$A150,#REF!,U$9,#REF!,V$9)+ROUND((X150-SUMIFS(#REF!,#REF!,$A150,#REF!,U$9,#REF!,V$9))*$X$10,0),0),"")</f>
        <v/>
      </c>
      <c r="X150" s="165">
        <f t="shared" si="53"/>
        <v>0</v>
      </c>
      <c r="Y150" s="201"/>
      <c r="Z150" s="227"/>
      <c r="AA150" s="227"/>
      <c r="AB150" s="115" t="str">
        <f t="shared" si="57"/>
        <v/>
      </c>
      <c r="AC150" s="106"/>
      <c r="AD150" s="164"/>
      <c r="AE150" s="164"/>
      <c r="AF150" s="165" t="str">
        <f>IFERROR(IF(AND($AG$10=$X$10,AG150=X150),W150,(ROUND(SUMIFS(#REF!,#REF!,$B150,#REF!,AD$9,#REF!,AE$9)+ROUND((AG150-SUMIFS(#REF!,#REF!,$B150,#REF!,AD$9,#REF!,AE$9))*$AG$10,0),0))),"")</f>
        <v/>
      </c>
      <c r="AG150" s="165">
        <f t="shared" si="54"/>
        <v>0</v>
      </c>
      <c r="AH150" s="201"/>
      <c r="AI150" s="227"/>
      <c r="AJ150" s="227"/>
      <c r="AK150" s="201" t="str">
        <f t="shared" si="58"/>
        <v/>
      </c>
      <c r="AM150" s="203" t="e">
        <f>#REF!</f>
        <v>#REF!</v>
      </c>
      <c r="AN150" s="166" t="e">
        <f>#REF!</f>
        <v>#REF!</v>
      </c>
      <c r="AO150" s="166" t="e">
        <f>#REF!</f>
        <v>#REF!</v>
      </c>
      <c r="AP150" s="166" t="e">
        <f>#REF!</f>
        <v>#REF!</v>
      </c>
      <c r="AQ150" s="166">
        <f t="shared" si="26"/>
        <v>11</v>
      </c>
      <c r="AR150" s="232" t="s">
        <v>706</v>
      </c>
      <c r="AS150" s="116"/>
      <c r="AT150" s="201"/>
      <c r="AU150" s="106"/>
      <c r="AV150" s="233"/>
    </row>
    <row r="151" spans="1:48" s="107" customFormat="1" hidden="1" outlineLevel="2">
      <c r="A151" s="162" t="str">
        <f>IFERROR(IF(Table48[[#This Row],[We Effect Funding SEK]]=0,"",INDEX(#REF!,MATCH(Table48[[#This Row],[Nr.]],#REF!,0),5)),"")</f>
        <v/>
      </c>
      <c r="B151" s="162" t="str">
        <f>'Budget 2023-2024'!B150</f>
        <v>4.2.1A.3.12</v>
      </c>
      <c r="C151" s="163" t="str">
        <f>'Budget 2023-2024'!C150</f>
        <v>[write the cost]</v>
      </c>
      <c r="D151" s="164" t="s">
        <v>639</v>
      </c>
      <c r="E151" s="165">
        <f>'Budget 2023-2024'!G150</f>
        <v>0</v>
      </c>
      <c r="F151" s="165">
        <f>'Budget 2023-2024'!H150</f>
        <v>0</v>
      </c>
      <c r="G151" s="115"/>
      <c r="H151" s="141"/>
      <c r="I151" s="115"/>
      <c r="J151" s="115"/>
      <c r="K151" s="115"/>
      <c r="L151" s="165"/>
      <c r="M151" s="165"/>
      <c r="N151" s="165">
        <f t="shared" si="52"/>
        <v>0</v>
      </c>
      <c r="O151" s="165">
        <f t="shared" si="55"/>
        <v>0</v>
      </c>
      <c r="P151" s="201"/>
      <c r="Q151" s="117"/>
      <c r="R151" s="117"/>
      <c r="S151" s="115" t="str">
        <f t="shared" si="56"/>
        <v/>
      </c>
      <c r="T151" s="106"/>
      <c r="U151" s="164"/>
      <c r="V151" s="164"/>
      <c r="W151" s="165" t="str">
        <f>IFERROR(ROUND(SUMIFS(#REF!,#REF!,$A151,#REF!,U$9,#REF!,V$9)+ROUND((X151-SUMIFS(#REF!,#REF!,$A151,#REF!,U$9,#REF!,V$9))*$X$10,0),0),"")</f>
        <v/>
      </c>
      <c r="X151" s="165">
        <f t="shared" si="53"/>
        <v>0</v>
      </c>
      <c r="Y151" s="201"/>
      <c r="Z151" s="227"/>
      <c r="AA151" s="227"/>
      <c r="AB151" s="115" t="str">
        <f t="shared" si="57"/>
        <v/>
      </c>
      <c r="AC151" s="106"/>
      <c r="AD151" s="164"/>
      <c r="AE151" s="164"/>
      <c r="AF151" s="165" t="str">
        <f>IFERROR(IF(AND($AG$10=$X$10,AG151=X151),W151,(ROUND(SUMIFS(#REF!,#REF!,$B151,#REF!,AD$9,#REF!,AE$9)+ROUND((AG151-SUMIFS(#REF!,#REF!,$B151,#REF!,AD$9,#REF!,AE$9))*$AG$10,0),0))),"")</f>
        <v/>
      </c>
      <c r="AG151" s="165">
        <f t="shared" si="54"/>
        <v>0</v>
      </c>
      <c r="AH151" s="201"/>
      <c r="AI151" s="227"/>
      <c r="AJ151" s="227"/>
      <c r="AK151" s="201" t="str">
        <f t="shared" si="58"/>
        <v/>
      </c>
      <c r="AM151" s="203" t="e">
        <f>#REF!</f>
        <v>#REF!</v>
      </c>
      <c r="AN151" s="166" t="e">
        <f>#REF!</f>
        <v>#REF!</v>
      </c>
      <c r="AO151" s="166" t="e">
        <f>#REF!</f>
        <v>#REF!</v>
      </c>
      <c r="AP151" s="166" t="e">
        <f>#REF!</f>
        <v>#REF!</v>
      </c>
      <c r="AQ151" s="166">
        <f t="shared" si="26"/>
        <v>11</v>
      </c>
      <c r="AR151" s="232" t="s">
        <v>706</v>
      </c>
      <c r="AS151" s="116"/>
      <c r="AT151" s="201"/>
      <c r="AU151" s="106"/>
      <c r="AV151" s="233"/>
    </row>
    <row r="152" spans="1:48" s="107" customFormat="1" hidden="1" outlineLevel="2">
      <c r="A152" s="162" t="str">
        <f>IFERROR(IF(Table48[[#This Row],[We Effect Funding SEK]]=0,"",INDEX(#REF!,MATCH(Table48[[#This Row],[Nr.]],#REF!,0),5)),"")</f>
        <v/>
      </c>
      <c r="B152" s="162" t="str">
        <f>'Budget 2023-2024'!B151</f>
        <v>4.2.1A.3.13</v>
      </c>
      <c r="C152" s="163" t="str">
        <f>'Budget 2023-2024'!C151</f>
        <v>[write the cost]</v>
      </c>
      <c r="D152" s="164" t="s">
        <v>639</v>
      </c>
      <c r="E152" s="165">
        <f>'Budget 2023-2024'!G151</f>
        <v>0</v>
      </c>
      <c r="F152" s="165">
        <f>'Budget 2023-2024'!H151</f>
        <v>0</v>
      </c>
      <c r="G152" s="115"/>
      <c r="H152" s="141"/>
      <c r="I152" s="115"/>
      <c r="J152" s="115"/>
      <c r="K152" s="115"/>
      <c r="L152" s="165"/>
      <c r="M152" s="165"/>
      <c r="N152" s="165">
        <f t="shared" si="52"/>
        <v>0</v>
      </c>
      <c r="O152" s="165">
        <f t="shared" si="55"/>
        <v>0</v>
      </c>
      <c r="P152" s="201"/>
      <c r="Q152" s="117"/>
      <c r="R152" s="117"/>
      <c r="S152" s="115" t="str">
        <f t="shared" si="56"/>
        <v/>
      </c>
      <c r="T152" s="106"/>
      <c r="U152" s="164"/>
      <c r="V152" s="164"/>
      <c r="W152" s="165" t="str">
        <f>IFERROR(ROUND(SUMIFS(#REF!,#REF!,$A152,#REF!,U$9,#REF!,V$9)+ROUND((X152-SUMIFS(#REF!,#REF!,$A152,#REF!,U$9,#REF!,V$9))*$X$10,0),0),"")</f>
        <v/>
      </c>
      <c r="X152" s="165">
        <f t="shared" si="53"/>
        <v>0</v>
      </c>
      <c r="Y152" s="201"/>
      <c r="Z152" s="227"/>
      <c r="AA152" s="227"/>
      <c r="AB152" s="115" t="str">
        <f t="shared" si="57"/>
        <v/>
      </c>
      <c r="AC152" s="106"/>
      <c r="AD152" s="164"/>
      <c r="AE152" s="164"/>
      <c r="AF152" s="165" t="str">
        <f>IFERROR(IF(AND($AG$10=$X$10,AG152=X152),W152,(ROUND(SUMIFS(#REF!,#REF!,$B152,#REF!,AD$9,#REF!,AE$9)+ROUND((AG152-SUMIFS(#REF!,#REF!,$B152,#REF!,AD$9,#REF!,AE$9))*$AG$10,0),0))),"")</f>
        <v/>
      </c>
      <c r="AG152" s="165">
        <f t="shared" si="54"/>
        <v>0</v>
      </c>
      <c r="AH152" s="201"/>
      <c r="AI152" s="227"/>
      <c r="AJ152" s="227"/>
      <c r="AK152" s="201" t="str">
        <f t="shared" si="58"/>
        <v/>
      </c>
      <c r="AM152" s="203" t="e">
        <f>#REF!</f>
        <v>#REF!</v>
      </c>
      <c r="AN152" s="166" t="e">
        <f>#REF!</f>
        <v>#REF!</v>
      </c>
      <c r="AO152" s="166" t="e">
        <f>#REF!</f>
        <v>#REF!</v>
      </c>
      <c r="AP152" s="166" t="e">
        <f>#REF!</f>
        <v>#REF!</v>
      </c>
      <c r="AQ152" s="166">
        <f t="shared" si="26"/>
        <v>11</v>
      </c>
      <c r="AR152" s="232" t="s">
        <v>706</v>
      </c>
      <c r="AS152" s="116"/>
      <c r="AT152" s="201"/>
      <c r="AU152" s="106"/>
      <c r="AV152" s="233"/>
    </row>
    <row r="153" spans="1:48" s="107" customFormat="1" hidden="1" outlineLevel="2">
      <c r="A153" s="162" t="str">
        <f>IFERROR(IF(Table48[[#This Row],[We Effect Funding SEK]]=0,"",INDEX(#REF!,MATCH(Table48[[#This Row],[Nr.]],#REF!,0),5)),"")</f>
        <v/>
      </c>
      <c r="B153" s="162" t="str">
        <f>'Budget 2023-2024'!B152</f>
        <v>4.2.1A.3.14</v>
      </c>
      <c r="C153" s="163" t="str">
        <f>'Budget 2023-2024'!C152</f>
        <v>[write the cost]</v>
      </c>
      <c r="D153" s="164" t="s">
        <v>639</v>
      </c>
      <c r="E153" s="165">
        <f>'Budget 2023-2024'!G152</f>
        <v>0</v>
      </c>
      <c r="F153" s="165">
        <f>'Budget 2023-2024'!H152</f>
        <v>0</v>
      </c>
      <c r="G153" s="115"/>
      <c r="H153" s="141"/>
      <c r="I153" s="115"/>
      <c r="J153" s="115"/>
      <c r="K153" s="115"/>
      <c r="L153" s="165"/>
      <c r="M153" s="165"/>
      <c r="N153" s="165">
        <f t="shared" si="52"/>
        <v>0</v>
      </c>
      <c r="O153" s="165">
        <f t="shared" si="55"/>
        <v>0</v>
      </c>
      <c r="P153" s="201"/>
      <c r="Q153" s="117"/>
      <c r="R153" s="117"/>
      <c r="S153" s="115" t="str">
        <f t="shared" si="56"/>
        <v/>
      </c>
      <c r="T153" s="106"/>
      <c r="U153" s="164"/>
      <c r="V153" s="164"/>
      <c r="W153" s="165" t="str">
        <f>IFERROR(ROUND(SUMIFS(#REF!,#REF!,$A153,#REF!,U$9,#REF!,V$9)+ROUND((X153-SUMIFS(#REF!,#REF!,$A153,#REF!,U$9,#REF!,V$9))*$X$10,0),0),"")</f>
        <v/>
      </c>
      <c r="X153" s="165">
        <f t="shared" si="53"/>
        <v>0</v>
      </c>
      <c r="Y153" s="201"/>
      <c r="Z153" s="227"/>
      <c r="AA153" s="227"/>
      <c r="AB153" s="115" t="str">
        <f t="shared" si="57"/>
        <v/>
      </c>
      <c r="AC153" s="106"/>
      <c r="AD153" s="164"/>
      <c r="AE153" s="164"/>
      <c r="AF153" s="165" t="str">
        <f>IFERROR(IF(AND($AG$10=$X$10,AG153=X153),W153,(ROUND(SUMIFS(#REF!,#REF!,$B153,#REF!,AD$9,#REF!,AE$9)+ROUND((AG153-SUMIFS(#REF!,#REF!,$B153,#REF!,AD$9,#REF!,AE$9))*$AG$10,0),0))),"")</f>
        <v/>
      </c>
      <c r="AG153" s="165">
        <f t="shared" si="54"/>
        <v>0</v>
      </c>
      <c r="AH153" s="201"/>
      <c r="AI153" s="227"/>
      <c r="AJ153" s="227"/>
      <c r="AK153" s="201" t="str">
        <f t="shared" si="58"/>
        <v/>
      </c>
      <c r="AM153" s="203" t="e">
        <f>#REF!</f>
        <v>#REF!</v>
      </c>
      <c r="AN153" s="166" t="e">
        <f>#REF!</f>
        <v>#REF!</v>
      </c>
      <c r="AO153" s="166" t="e">
        <f>#REF!</f>
        <v>#REF!</v>
      </c>
      <c r="AP153" s="166" t="e">
        <f>#REF!</f>
        <v>#REF!</v>
      </c>
      <c r="AQ153" s="166">
        <f t="shared" si="26"/>
        <v>11</v>
      </c>
      <c r="AR153" s="232" t="s">
        <v>706</v>
      </c>
      <c r="AS153" s="116"/>
      <c r="AT153" s="201"/>
      <c r="AU153" s="106"/>
      <c r="AV153" s="233"/>
    </row>
    <row r="154" spans="1:48" s="107" customFormat="1" hidden="1" outlineLevel="2">
      <c r="A154" s="162" t="str">
        <f>IFERROR(IF(Table48[[#This Row],[We Effect Funding SEK]]=0,"",INDEX(#REF!,MATCH(Table48[[#This Row],[Nr.]],#REF!,0),5)),"")</f>
        <v/>
      </c>
      <c r="B154" s="162" t="str">
        <f>'Budget 2023-2024'!B153</f>
        <v>4.2.1A.3.15</v>
      </c>
      <c r="C154" s="163" t="str">
        <f>'Budget 2023-2024'!C153</f>
        <v>[write the cost]</v>
      </c>
      <c r="D154" s="164" t="s">
        <v>639</v>
      </c>
      <c r="E154" s="165">
        <f>'Budget 2023-2024'!G153</f>
        <v>0</v>
      </c>
      <c r="F154" s="165">
        <f>'Budget 2023-2024'!H153</f>
        <v>0</v>
      </c>
      <c r="G154" s="115"/>
      <c r="H154" s="141"/>
      <c r="I154" s="115"/>
      <c r="J154" s="115"/>
      <c r="K154" s="115"/>
      <c r="L154" s="165"/>
      <c r="M154" s="165"/>
      <c r="N154" s="165">
        <f t="shared" si="52"/>
        <v>0</v>
      </c>
      <c r="O154" s="165">
        <f t="shared" si="55"/>
        <v>0</v>
      </c>
      <c r="P154" s="201"/>
      <c r="Q154" s="117"/>
      <c r="R154" s="117"/>
      <c r="S154" s="115" t="str">
        <f t="shared" si="56"/>
        <v/>
      </c>
      <c r="T154" s="106"/>
      <c r="U154" s="164"/>
      <c r="V154" s="164"/>
      <c r="W154" s="165" t="str">
        <f>IFERROR(ROUND(SUMIFS(#REF!,#REF!,$A154,#REF!,U$9,#REF!,V$9)+ROUND((X154-SUMIFS(#REF!,#REF!,$A154,#REF!,U$9,#REF!,V$9))*$X$10,0),0),"")</f>
        <v/>
      </c>
      <c r="X154" s="165">
        <f t="shared" si="53"/>
        <v>0</v>
      </c>
      <c r="Y154" s="201"/>
      <c r="Z154" s="227"/>
      <c r="AA154" s="227"/>
      <c r="AB154" s="115" t="str">
        <f t="shared" si="57"/>
        <v/>
      </c>
      <c r="AC154" s="106"/>
      <c r="AD154" s="164"/>
      <c r="AE154" s="164"/>
      <c r="AF154" s="165" t="str">
        <f>IFERROR(IF(AND($AG$10=$X$10,AG154=X154),W154,(ROUND(SUMIFS(#REF!,#REF!,$B154,#REF!,AD$9,#REF!,AE$9)+ROUND((AG154-SUMIFS(#REF!,#REF!,$B154,#REF!,AD$9,#REF!,AE$9))*$AG$10,0),0))),"")</f>
        <v/>
      </c>
      <c r="AG154" s="165">
        <f t="shared" si="54"/>
        <v>0</v>
      </c>
      <c r="AH154" s="201"/>
      <c r="AI154" s="227"/>
      <c r="AJ154" s="227"/>
      <c r="AK154" s="201" t="str">
        <f t="shared" si="58"/>
        <v/>
      </c>
      <c r="AM154" s="203" t="e">
        <f>#REF!</f>
        <v>#REF!</v>
      </c>
      <c r="AN154" s="166" t="e">
        <f>#REF!</f>
        <v>#REF!</v>
      </c>
      <c r="AO154" s="166" t="e">
        <f>#REF!</f>
        <v>#REF!</v>
      </c>
      <c r="AP154" s="166" t="e">
        <f>#REF!</f>
        <v>#REF!</v>
      </c>
      <c r="AQ154" s="166">
        <f t="shared" si="26"/>
        <v>11</v>
      </c>
      <c r="AR154" s="232" t="s">
        <v>706</v>
      </c>
      <c r="AS154" s="116"/>
      <c r="AT154" s="201"/>
      <c r="AU154" s="106"/>
      <c r="AV154" s="233"/>
    </row>
    <row r="155" spans="1:48" s="107" customFormat="1" hidden="1" outlineLevel="1" collapsed="1">
      <c r="A155" s="181" t="str">
        <f>IFERROR(IF(Table48[[#This Row],[We Effect Funding SEK]]=0,"",INDEX(#REF!,MATCH(Table48[[#This Row],[Nr.]],#REF!,0),5)),"")</f>
        <v/>
      </c>
      <c r="B155" s="182" t="str">
        <f>'Budget 2023-2024'!B154</f>
        <v>4.2.1A.4</v>
      </c>
      <c r="C155" s="183" t="str">
        <f>'Budget 2023-2024'!C154</f>
        <v>[write the activity]</v>
      </c>
      <c r="D155" s="184"/>
      <c r="E155" s="184">
        <f>SUM(E156:E170)</f>
        <v>0</v>
      </c>
      <c r="F155" s="184">
        <f>SUM(F156:F170)</f>
        <v>0</v>
      </c>
      <c r="G155" s="115"/>
      <c r="H155" s="141"/>
      <c r="I155" s="115"/>
      <c r="J155" s="115"/>
      <c r="K155" s="115"/>
      <c r="L155" s="184">
        <f>SUM(L156:L170)</f>
        <v>0</v>
      </c>
      <c r="M155" s="184">
        <f>SUM(M156:M170)</f>
        <v>0</v>
      </c>
      <c r="N155" s="184">
        <f>SUM(N156:N170)</f>
        <v>0</v>
      </c>
      <c r="O155" s="184">
        <f>SUM(O156:O170)</f>
        <v>0</v>
      </c>
      <c r="P155" s="201"/>
      <c r="Q155" s="117"/>
      <c r="R155" s="117"/>
      <c r="S155" s="115" t="str">
        <f t="shared" si="56"/>
        <v/>
      </c>
      <c r="T155" s="106"/>
      <c r="U155" s="184">
        <f>SUM(U156:U170)</f>
        <v>0</v>
      </c>
      <c r="V155" s="184">
        <f>SUM(V156:V170)</f>
        <v>0</v>
      </c>
      <c r="W155" s="184">
        <f>SUM(W156:W170)</f>
        <v>0</v>
      </c>
      <c r="X155" s="184">
        <f>SUM(X156:X170)</f>
        <v>0</v>
      </c>
      <c r="Y155" s="201"/>
      <c r="Z155" s="118"/>
      <c r="AA155" s="118"/>
      <c r="AB155" s="115" t="str">
        <f t="shared" si="57"/>
        <v/>
      </c>
      <c r="AC155" s="106"/>
      <c r="AD155" s="184">
        <f>SUM(AD156:AD170)</f>
        <v>0</v>
      </c>
      <c r="AE155" s="184">
        <f>SUM(AE156:AE170)</f>
        <v>0</v>
      </c>
      <c r="AF155" s="184">
        <f>SUM(AF156:AF170)</f>
        <v>0</v>
      </c>
      <c r="AG155" s="184">
        <f>SUM(AG156:AG170)</f>
        <v>0</v>
      </c>
      <c r="AH155" s="201"/>
      <c r="AI155" s="118"/>
      <c r="AJ155" s="118"/>
      <c r="AK155" s="201" t="str">
        <f t="shared" si="58"/>
        <v/>
      </c>
      <c r="AM155" s="203" t="e">
        <f>#REF!</f>
        <v>#REF!</v>
      </c>
      <c r="AN155" s="166" t="e">
        <f>#REF!</f>
        <v>#REF!</v>
      </c>
      <c r="AO155" s="166" t="e">
        <f>#REF!</f>
        <v>#REF!</v>
      </c>
      <c r="AP155" s="166" t="e">
        <f>#REF!</f>
        <v>#REF!</v>
      </c>
      <c r="AQ155" s="166">
        <f t="shared" si="26"/>
        <v>8</v>
      </c>
      <c r="AR155" s="232" t="s">
        <v>705</v>
      </c>
      <c r="AS155" s="116"/>
      <c r="AT155" s="201"/>
      <c r="AU155" s="106"/>
      <c r="AV155" s="233"/>
    </row>
    <row r="156" spans="1:48" s="107" customFormat="1" hidden="1" outlineLevel="2">
      <c r="A156" s="162" t="str">
        <f>IFERROR(IF(Table48[[#This Row],[We Effect Funding SEK]]=0,"",INDEX(#REF!,MATCH(Table48[[#This Row],[Nr.]],#REF!,0),5)),"")</f>
        <v/>
      </c>
      <c r="B156" s="162" t="str">
        <f>'Budget 2023-2024'!B155</f>
        <v>4.2.1A.4.1</v>
      </c>
      <c r="C156" s="163" t="str">
        <f>'Budget 2023-2024'!C155</f>
        <v>[write the cost]</v>
      </c>
      <c r="D156" s="164" t="s">
        <v>639</v>
      </c>
      <c r="E156" s="165">
        <f>'Budget 2023-2024'!G155</f>
        <v>0</v>
      </c>
      <c r="F156" s="165">
        <f>'Budget 2023-2024'!H155</f>
        <v>0</v>
      </c>
      <c r="G156" s="115"/>
      <c r="H156" s="141"/>
      <c r="I156" s="115"/>
      <c r="J156" s="115"/>
      <c r="K156" s="115"/>
      <c r="L156" s="165"/>
      <c r="M156" s="165"/>
      <c r="N156" s="165">
        <f t="shared" ref="N156:N170" si="59">IFERROR(ROUND(O156*$O$10,0),0)</f>
        <v>0</v>
      </c>
      <c r="O156" s="165">
        <f>IFERROR(IF(L156+M156=0,F156,ROUND(F156+ROUND(L156/$O$10,2)-ROUND(M156/$O$10,2),0)),0)</f>
        <v>0</v>
      </c>
      <c r="P156" s="201"/>
      <c r="Q156" s="117"/>
      <c r="R156" s="117"/>
      <c r="S156" s="115" t="str">
        <f t="shared" si="56"/>
        <v/>
      </c>
      <c r="T156" s="106"/>
      <c r="U156" s="164"/>
      <c r="V156" s="164"/>
      <c r="W156" s="165" t="str">
        <f>IFERROR(ROUND(SUMIFS(#REF!,#REF!,$A156,#REF!,U$9,#REF!,V$9)+ROUND((X156-SUMIFS(#REF!,#REF!,$A156,#REF!,U$9,#REF!,V$9))*$X$10,0),0),"")</f>
        <v/>
      </c>
      <c r="X156" s="165">
        <f t="shared" ref="X156:X170" si="60">IFERROR(IF(U156+V156=0,O156,ROUND(O156+ROUND(U156/$X$10,2)-ROUND(V156/$X$10,2),0)),0)</f>
        <v>0</v>
      </c>
      <c r="Y156" s="201"/>
      <c r="Z156" s="227"/>
      <c r="AA156" s="227"/>
      <c r="AB156" s="115" t="str">
        <f t="shared" si="57"/>
        <v/>
      </c>
      <c r="AC156" s="106"/>
      <c r="AD156" s="164"/>
      <c r="AE156" s="164"/>
      <c r="AF156" s="165" t="str">
        <f>IFERROR(IF(AND($AG$10=$X$10,AG156=X156),W156,(ROUND(SUMIFS(#REF!,#REF!,$B156,#REF!,AD$9,#REF!,AE$9)+ROUND((AG156-SUMIFS(#REF!,#REF!,$B156,#REF!,AD$9,#REF!,AE$9))*$AG$10,0),0))),"")</f>
        <v/>
      </c>
      <c r="AG156" s="165">
        <f t="shared" ref="AG156:AG170" si="61">IFERROR(IF(AD156+AE156=0,X156,ROUND(X156+ROUND(AD156/$AG$10,2)-ROUND(AE156/$AG$10,2),0)),0)</f>
        <v>0</v>
      </c>
      <c r="AH156" s="201"/>
      <c r="AI156" s="227"/>
      <c r="AJ156" s="227"/>
      <c r="AK156" s="201" t="str">
        <f t="shared" si="58"/>
        <v/>
      </c>
      <c r="AM156" s="203" t="e">
        <f>#REF!</f>
        <v>#REF!</v>
      </c>
      <c r="AN156" s="166" t="e">
        <f>#REF!</f>
        <v>#REF!</v>
      </c>
      <c r="AO156" s="166" t="e">
        <f>#REF!</f>
        <v>#REF!</v>
      </c>
      <c r="AP156" s="166" t="e">
        <f>#REF!</f>
        <v>#REF!</v>
      </c>
      <c r="AQ156" s="166">
        <f t="shared" si="26"/>
        <v>10</v>
      </c>
      <c r="AR156" s="232" t="s">
        <v>706</v>
      </c>
      <c r="AS156" s="116"/>
      <c r="AT156" s="201"/>
      <c r="AU156" s="106"/>
      <c r="AV156" s="233"/>
    </row>
    <row r="157" spans="1:48" s="107" customFormat="1" hidden="1" outlineLevel="2">
      <c r="A157" s="162" t="str">
        <f>IFERROR(IF(Table48[[#This Row],[We Effect Funding SEK]]=0,"",INDEX(#REF!,MATCH(Table48[[#This Row],[Nr.]],#REF!,0),5)),"")</f>
        <v/>
      </c>
      <c r="B157" s="162" t="str">
        <f>'Budget 2023-2024'!B156</f>
        <v>4.2.1A.4.2</v>
      </c>
      <c r="C157" s="163" t="str">
        <f>'Budget 2023-2024'!C156</f>
        <v>[write the cost]</v>
      </c>
      <c r="D157" s="164" t="s">
        <v>639</v>
      </c>
      <c r="E157" s="165">
        <f>'Budget 2023-2024'!G156</f>
        <v>0</v>
      </c>
      <c r="F157" s="165">
        <f>'Budget 2023-2024'!H156</f>
        <v>0</v>
      </c>
      <c r="G157" s="115"/>
      <c r="H157" s="141"/>
      <c r="I157" s="115"/>
      <c r="J157" s="115"/>
      <c r="K157" s="115"/>
      <c r="L157" s="165"/>
      <c r="M157" s="165"/>
      <c r="N157" s="165">
        <f t="shared" si="59"/>
        <v>0</v>
      </c>
      <c r="O157" s="165">
        <f>IFERROR(IF(L157+M157=0,F157,ROUND(F157+ROUND(L157/$O$10,2)-ROUND(M157/$O$10,2),0)),0)</f>
        <v>0</v>
      </c>
      <c r="P157" s="201"/>
      <c r="Q157" s="117"/>
      <c r="R157" s="117"/>
      <c r="S157" s="115"/>
      <c r="T157" s="106"/>
      <c r="U157" s="164"/>
      <c r="V157" s="164"/>
      <c r="W157" s="165" t="str">
        <f>IFERROR(ROUND(SUMIFS(#REF!,#REF!,$A157,#REF!,U$9,#REF!,V$9)+ROUND((X157-SUMIFS(#REF!,#REF!,$A157,#REF!,U$9,#REF!,V$9))*$X$10,0),0),"")</f>
        <v/>
      </c>
      <c r="X157" s="165">
        <f t="shared" si="60"/>
        <v>0</v>
      </c>
      <c r="Y157" s="201"/>
      <c r="Z157" s="227"/>
      <c r="AA157" s="227"/>
      <c r="AB157" s="115"/>
      <c r="AC157" s="106"/>
      <c r="AD157" s="164"/>
      <c r="AE157" s="164"/>
      <c r="AF157" s="165" t="str">
        <f>IFERROR(IF(AND($AG$10=$X$10,AG157=X157),W157,(ROUND(SUMIFS(#REF!,#REF!,$B157,#REF!,AD$9,#REF!,AE$9)+ROUND((AG157-SUMIFS(#REF!,#REF!,$B157,#REF!,AD$9,#REF!,AE$9))*$AG$10,0),0))),"")</f>
        <v/>
      </c>
      <c r="AG157" s="165">
        <f t="shared" si="61"/>
        <v>0</v>
      </c>
      <c r="AH157" s="201"/>
      <c r="AI157" s="227"/>
      <c r="AJ157" s="227"/>
      <c r="AK157" s="201"/>
      <c r="AM157" s="203" t="e">
        <f>#REF!</f>
        <v>#REF!</v>
      </c>
      <c r="AN157" s="166" t="e">
        <f>#REF!</f>
        <v>#REF!</v>
      </c>
      <c r="AO157" s="166" t="e">
        <f>#REF!</f>
        <v>#REF!</v>
      </c>
      <c r="AP157" s="166" t="e">
        <f>#REF!</f>
        <v>#REF!</v>
      </c>
      <c r="AQ157" s="166">
        <f t="shared" si="26"/>
        <v>10</v>
      </c>
      <c r="AR157" s="232" t="s">
        <v>706</v>
      </c>
      <c r="AS157" s="116"/>
      <c r="AT157" s="201"/>
      <c r="AU157" s="106"/>
      <c r="AV157" s="233"/>
    </row>
    <row r="158" spans="1:48" s="107" customFormat="1" hidden="1" outlineLevel="2">
      <c r="A158" s="162" t="str">
        <f>IFERROR(IF(Table48[[#This Row],[We Effect Funding SEK]]=0,"",INDEX(#REF!,MATCH(Table48[[#This Row],[Nr.]],#REF!,0),5)),"")</f>
        <v/>
      </c>
      <c r="B158" s="162" t="str">
        <f>'Budget 2023-2024'!B157</f>
        <v>4.2.1A.4.3</v>
      </c>
      <c r="C158" s="163" t="str">
        <f>'Budget 2023-2024'!C157</f>
        <v>[write the cost]</v>
      </c>
      <c r="D158" s="164" t="s">
        <v>639</v>
      </c>
      <c r="E158" s="165">
        <f>'Budget 2023-2024'!G157</f>
        <v>0</v>
      </c>
      <c r="F158" s="165">
        <f>'Budget 2023-2024'!H157</f>
        <v>0</v>
      </c>
      <c r="G158" s="115"/>
      <c r="H158" s="141"/>
      <c r="I158" s="115"/>
      <c r="J158" s="115"/>
      <c r="K158" s="115"/>
      <c r="L158" s="165"/>
      <c r="M158" s="165"/>
      <c r="N158" s="165">
        <f t="shared" si="59"/>
        <v>0</v>
      </c>
      <c r="O158" s="165">
        <f>IFERROR(IF(L158+M158=0,F158,ROUND(F158+ROUND(L158/$O$10,2)-ROUND(M158/$O$10,2),0)),0)</f>
        <v>0</v>
      </c>
      <c r="P158" s="201"/>
      <c r="Q158" s="117"/>
      <c r="R158" s="117"/>
      <c r="S158" s="115"/>
      <c r="T158" s="106"/>
      <c r="U158" s="164"/>
      <c r="V158" s="164"/>
      <c r="W158" s="165" t="str">
        <f>IFERROR(ROUND(SUMIFS(#REF!,#REF!,$A158,#REF!,U$9,#REF!,V$9)+ROUND((X158-SUMIFS(#REF!,#REF!,$A158,#REF!,U$9,#REF!,V$9))*$X$10,0),0),"")</f>
        <v/>
      </c>
      <c r="X158" s="165">
        <f t="shared" si="60"/>
        <v>0</v>
      </c>
      <c r="Y158" s="201"/>
      <c r="Z158" s="227"/>
      <c r="AA158" s="227"/>
      <c r="AB158" s="115"/>
      <c r="AC158" s="106"/>
      <c r="AD158" s="164"/>
      <c r="AE158" s="164"/>
      <c r="AF158" s="165" t="str">
        <f>IFERROR(IF(AND($AG$10=$X$10,AG158=X158),W158,(ROUND(SUMIFS(#REF!,#REF!,$B158,#REF!,AD$9,#REF!,AE$9)+ROUND((AG158-SUMIFS(#REF!,#REF!,$B158,#REF!,AD$9,#REF!,AE$9))*$AG$10,0),0))),"")</f>
        <v/>
      </c>
      <c r="AG158" s="165">
        <f t="shared" si="61"/>
        <v>0</v>
      </c>
      <c r="AH158" s="201"/>
      <c r="AI158" s="227"/>
      <c r="AJ158" s="227"/>
      <c r="AK158" s="201"/>
      <c r="AM158" s="203" t="e">
        <f>#REF!</f>
        <v>#REF!</v>
      </c>
      <c r="AN158" s="166" t="e">
        <f>#REF!</f>
        <v>#REF!</v>
      </c>
      <c r="AO158" s="166" t="e">
        <f>#REF!</f>
        <v>#REF!</v>
      </c>
      <c r="AP158" s="166" t="e">
        <f>#REF!</f>
        <v>#REF!</v>
      </c>
      <c r="AQ158" s="166">
        <f t="shared" si="26"/>
        <v>10</v>
      </c>
      <c r="AR158" s="232" t="s">
        <v>706</v>
      </c>
      <c r="AS158" s="116"/>
      <c r="AT158" s="201"/>
      <c r="AU158" s="106"/>
      <c r="AV158" s="233"/>
    </row>
    <row r="159" spans="1:48" s="107" customFormat="1" hidden="1" outlineLevel="2">
      <c r="A159" s="162" t="str">
        <f>IFERROR(IF(Table48[[#This Row],[We Effect Funding SEK]]=0,"",INDEX(#REF!,MATCH(Table48[[#This Row],[Nr.]],#REF!,0),5)),"")</f>
        <v/>
      </c>
      <c r="B159" s="162" t="str">
        <f>'Budget 2023-2024'!B158</f>
        <v>4.2.1A.4.4</v>
      </c>
      <c r="C159" s="163" t="str">
        <f>'Budget 2023-2024'!C158</f>
        <v>[write the cost]</v>
      </c>
      <c r="D159" s="164" t="s">
        <v>639</v>
      </c>
      <c r="E159" s="165">
        <f>'Budget 2023-2024'!G158</f>
        <v>0</v>
      </c>
      <c r="F159" s="165">
        <f>'Budget 2023-2024'!H158</f>
        <v>0</v>
      </c>
      <c r="G159" s="115"/>
      <c r="H159" s="141"/>
      <c r="I159" s="115"/>
      <c r="J159" s="115"/>
      <c r="K159" s="115"/>
      <c r="L159" s="165"/>
      <c r="M159" s="165"/>
      <c r="N159" s="165">
        <f t="shared" si="59"/>
        <v>0</v>
      </c>
      <c r="O159" s="165">
        <f>IFERROR(IF(L159+M159=0,F159,ROUND(F159+ROUND(L159/$O$10,2)-ROUND(M159/$O$10,2),0)),0)</f>
        <v>0</v>
      </c>
      <c r="P159" s="201"/>
      <c r="Q159" s="117"/>
      <c r="R159" s="117"/>
      <c r="S159" s="115"/>
      <c r="T159" s="106"/>
      <c r="U159" s="164"/>
      <c r="V159" s="164"/>
      <c r="W159" s="165" t="str">
        <f>IFERROR(ROUND(SUMIFS(#REF!,#REF!,$A159,#REF!,U$9,#REF!,V$9)+ROUND((X159-SUMIFS(#REF!,#REF!,$A159,#REF!,U$9,#REF!,V$9))*$X$10,0),0),"")</f>
        <v/>
      </c>
      <c r="X159" s="165">
        <f t="shared" si="60"/>
        <v>0</v>
      </c>
      <c r="Y159" s="201"/>
      <c r="Z159" s="227"/>
      <c r="AA159" s="227"/>
      <c r="AB159" s="115"/>
      <c r="AC159" s="106"/>
      <c r="AD159" s="164"/>
      <c r="AE159" s="164"/>
      <c r="AF159" s="165" t="str">
        <f>IFERROR(IF(AND($AG$10=$X$10,AG159=X159),W159,(ROUND(SUMIFS(#REF!,#REF!,$B159,#REF!,AD$9,#REF!,AE$9)+ROUND((AG159-SUMIFS(#REF!,#REF!,$B159,#REF!,AD$9,#REF!,AE$9))*$AG$10,0),0))),"")</f>
        <v/>
      </c>
      <c r="AG159" s="165">
        <f t="shared" si="61"/>
        <v>0</v>
      </c>
      <c r="AH159" s="201"/>
      <c r="AI159" s="227"/>
      <c r="AJ159" s="227"/>
      <c r="AK159" s="201"/>
      <c r="AM159" s="203" t="e">
        <f>#REF!</f>
        <v>#REF!</v>
      </c>
      <c r="AN159" s="166" t="e">
        <f>#REF!</f>
        <v>#REF!</v>
      </c>
      <c r="AO159" s="166" t="e">
        <f>#REF!</f>
        <v>#REF!</v>
      </c>
      <c r="AP159" s="166" t="e">
        <f>#REF!</f>
        <v>#REF!</v>
      </c>
      <c r="AQ159" s="166">
        <f t="shared" si="26"/>
        <v>10</v>
      </c>
      <c r="AR159" s="232" t="s">
        <v>706</v>
      </c>
      <c r="AS159" s="116"/>
      <c r="AT159" s="201"/>
      <c r="AU159" s="106"/>
      <c r="AV159" s="233"/>
    </row>
    <row r="160" spans="1:48" s="107" customFormat="1" hidden="1" outlineLevel="2">
      <c r="A160" s="162" t="str">
        <f>IFERROR(IF(Table48[[#This Row],[We Effect Funding SEK]]=0,"",INDEX(#REF!,MATCH(Table48[[#This Row],[Nr.]],#REF!,0),5)),"")</f>
        <v/>
      </c>
      <c r="B160" s="162" t="str">
        <f>'Budget 2023-2024'!B159</f>
        <v>4.2.1A.4.5</v>
      </c>
      <c r="C160" s="163" t="str">
        <f>'Budget 2023-2024'!C159</f>
        <v>[write the cost]</v>
      </c>
      <c r="D160" s="164" t="s">
        <v>639</v>
      </c>
      <c r="E160" s="165">
        <f>'Budget 2023-2024'!G159</f>
        <v>0</v>
      </c>
      <c r="F160" s="165">
        <f>'Budget 2023-2024'!H159</f>
        <v>0</v>
      </c>
      <c r="G160" s="115"/>
      <c r="H160" s="141"/>
      <c r="I160" s="115"/>
      <c r="J160" s="115"/>
      <c r="K160" s="115"/>
      <c r="L160" s="165"/>
      <c r="M160" s="165"/>
      <c r="N160" s="165">
        <f t="shared" si="59"/>
        <v>0</v>
      </c>
      <c r="O160" s="165">
        <f t="shared" ref="O160:O170" si="62">IFERROR(IF(L160+M160=0,F160,ROUND(F160+ROUND(L160/$O$10,2)-ROUND(M160/$O$10,2),0)),0)</f>
        <v>0</v>
      </c>
      <c r="P160" s="201"/>
      <c r="Q160" s="117"/>
      <c r="R160" s="117"/>
      <c r="S160" s="115" t="str">
        <f t="shared" ref="S160:S172" si="63">IF(OR($AR160="Total Project Costs",$AR160="Heading",$AR160="Subheading",$AR160="Component",$AR160="Output",$AR160="Activity",$AR160="Budget Line"),IF(AND(E160=0,O160=0),"",IF(AND(E160=0,O160&gt;0),100,IF(AND(E160&gt;0,O160=0),100,IF(E160=O160,"",ABS(ROUND((O160-E160)/E160,4)*100))))),"")</f>
        <v/>
      </c>
      <c r="T160" s="106"/>
      <c r="U160" s="164"/>
      <c r="V160" s="164"/>
      <c r="W160" s="165" t="str">
        <f>IFERROR(ROUND(SUMIFS(#REF!,#REF!,$A160,#REF!,U$9,#REF!,V$9)+ROUND((X160-SUMIFS(#REF!,#REF!,$A160,#REF!,U$9,#REF!,V$9))*$X$10,0),0),"")</f>
        <v/>
      </c>
      <c r="X160" s="165">
        <f t="shared" si="60"/>
        <v>0</v>
      </c>
      <c r="Y160" s="201"/>
      <c r="Z160" s="227"/>
      <c r="AA160" s="227"/>
      <c r="AB160" s="115" t="str">
        <f t="shared" ref="AB160:AB172" si="64">IF(OR($AR160="Total Project Costs",$AR160="Heading",$AR160="Subheading",$AR160="Component",$AR160="Output",$AR160="Activity",$AR160="Budget Line"),IF(AND(O160=0,X160=0),"",IF(AND(O160=0,X160&gt;0),100,IF(AND(O160&gt;0,X160=0),100,IF(O160=X160,"",ABS(ROUND((X160-O160)/O160,4)*100))))),"")</f>
        <v/>
      </c>
      <c r="AC160" s="106"/>
      <c r="AD160" s="164"/>
      <c r="AE160" s="164"/>
      <c r="AF160" s="165" t="str">
        <f>IFERROR(IF(AND($AG$10=$X$10,AG160=X160),W160,(ROUND(SUMIFS(#REF!,#REF!,$B160,#REF!,AD$9,#REF!,AE$9)+ROUND((AG160-SUMIFS(#REF!,#REF!,$B160,#REF!,AD$9,#REF!,AE$9))*$AG$10,0),0))),"")</f>
        <v/>
      </c>
      <c r="AG160" s="165">
        <f t="shared" si="61"/>
        <v>0</v>
      </c>
      <c r="AH160" s="201"/>
      <c r="AI160" s="227"/>
      <c r="AJ160" s="227"/>
      <c r="AK160" s="201" t="str">
        <f t="shared" ref="AK160:AK172" si="65">IF(OR($AR160="Total Project Costs",$AR160="Heading",$AR160="Subheading",$AR160="Component",$AR160="Output",$AR160="Activity",$AR160="Budget Line"),IF(AND(X160=0,AG160=0),"",IF(AND(X160=0,AG160&gt;0),100,IF(AND(X160&gt;0,AG160=0),100,IF(X160=AG160,"",ABS(ROUND((AG160-X160)/X160,4)*100))))),"")</f>
        <v/>
      </c>
      <c r="AM160" s="203" t="e">
        <f>#REF!</f>
        <v>#REF!</v>
      </c>
      <c r="AN160" s="166" t="e">
        <f>#REF!</f>
        <v>#REF!</v>
      </c>
      <c r="AO160" s="166" t="e">
        <f>#REF!</f>
        <v>#REF!</v>
      </c>
      <c r="AP160" s="166" t="e">
        <f>#REF!</f>
        <v>#REF!</v>
      </c>
      <c r="AQ160" s="166">
        <f t="shared" si="26"/>
        <v>10</v>
      </c>
      <c r="AR160" s="232" t="s">
        <v>706</v>
      </c>
      <c r="AS160" s="116"/>
      <c r="AT160" s="201"/>
      <c r="AU160" s="106"/>
      <c r="AV160" s="233"/>
    </row>
    <row r="161" spans="1:48" s="107" customFormat="1" hidden="1" outlineLevel="2">
      <c r="A161" s="162" t="str">
        <f>IFERROR(IF(Table48[[#This Row],[We Effect Funding SEK]]=0,"",INDEX(#REF!,MATCH(Table48[[#This Row],[Nr.]],#REF!,0),5)),"")</f>
        <v/>
      </c>
      <c r="B161" s="162" t="str">
        <f>'Budget 2023-2024'!B160</f>
        <v>4.2.1A.4.6</v>
      </c>
      <c r="C161" s="163" t="str">
        <f>'Budget 2023-2024'!C160</f>
        <v>[write the cost]</v>
      </c>
      <c r="D161" s="164" t="s">
        <v>639</v>
      </c>
      <c r="E161" s="165">
        <f>'Budget 2023-2024'!G160</f>
        <v>0</v>
      </c>
      <c r="F161" s="165">
        <f>'Budget 2023-2024'!H160</f>
        <v>0</v>
      </c>
      <c r="G161" s="115"/>
      <c r="H161" s="141"/>
      <c r="I161" s="115"/>
      <c r="J161" s="115"/>
      <c r="K161" s="115"/>
      <c r="L161" s="165"/>
      <c r="M161" s="165"/>
      <c r="N161" s="165">
        <f t="shared" si="59"/>
        <v>0</v>
      </c>
      <c r="O161" s="165">
        <f t="shared" si="62"/>
        <v>0</v>
      </c>
      <c r="P161" s="201"/>
      <c r="Q161" s="117"/>
      <c r="R161" s="117"/>
      <c r="S161" s="115" t="str">
        <f t="shared" si="63"/>
        <v/>
      </c>
      <c r="T161" s="106"/>
      <c r="U161" s="164"/>
      <c r="V161" s="164"/>
      <c r="W161" s="165" t="str">
        <f>IFERROR(ROUND(SUMIFS(#REF!,#REF!,$A161,#REF!,U$9,#REF!,V$9)+ROUND((X161-SUMIFS(#REF!,#REF!,$A161,#REF!,U$9,#REF!,V$9))*$X$10,0),0),"")</f>
        <v/>
      </c>
      <c r="X161" s="165">
        <f t="shared" si="60"/>
        <v>0</v>
      </c>
      <c r="Y161" s="201"/>
      <c r="Z161" s="227"/>
      <c r="AA161" s="227"/>
      <c r="AB161" s="115" t="str">
        <f t="shared" si="64"/>
        <v/>
      </c>
      <c r="AC161" s="106"/>
      <c r="AD161" s="164"/>
      <c r="AE161" s="164"/>
      <c r="AF161" s="165" t="str">
        <f>IFERROR(IF(AND($AG$10=$X$10,AG161=X161),W161,(ROUND(SUMIFS(#REF!,#REF!,$B161,#REF!,AD$9,#REF!,AE$9)+ROUND((AG161-SUMIFS(#REF!,#REF!,$B161,#REF!,AD$9,#REF!,AE$9))*$AG$10,0),0))),"")</f>
        <v/>
      </c>
      <c r="AG161" s="165">
        <f t="shared" si="61"/>
        <v>0</v>
      </c>
      <c r="AH161" s="201"/>
      <c r="AI161" s="227"/>
      <c r="AJ161" s="227"/>
      <c r="AK161" s="201" t="str">
        <f t="shared" si="65"/>
        <v/>
      </c>
      <c r="AM161" s="203" t="e">
        <f>#REF!</f>
        <v>#REF!</v>
      </c>
      <c r="AN161" s="166" t="e">
        <f>#REF!</f>
        <v>#REF!</v>
      </c>
      <c r="AO161" s="166" t="e">
        <f>#REF!</f>
        <v>#REF!</v>
      </c>
      <c r="AP161" s="166" t="e">
        <f>#REF!</f>
        <v>#REF!</v>
      </c>
      <c r="AQ161" s="166">
        <f t="shared" si="26"/>
        <v>10</v>
      </c>
      <c r="AR161" s="232" t="s">
        <v>706</v>
      </c>
      <c r="AS161" s="116"/>
      <c r="AT161" s="201"/>
      <c r="AU161" s="106"/>
      <c r="AV161" s="233"/>
    </row>
    <row r="162" spans="1:48" s="107" customFormat="1" hidden="1" outlineLevel="2">
      <c r="A162" s="162" t="str">
        <f>IFERROR(IF(Table48[[#This Row],[We Effect Funding SEK]]=0,"",INDEX(#REF!,MATCH(Table48[[#This Row],[Nr.]],#REF!,0),5)),"")</f>
        <v/>
      </c>
      <c r="B162" s="162" t="str">
        <f>'Budget 2023-2024'!B161</f>
        <v>4.2.1A.4.7</v>
      </c>
      <c r="C162" s="163" t="str">
        <f>'Budget 2023-2024'!C161</f>
        <v>[write the cost]</v>
      </c>
      <c r="D162" s="164" t="s">
        <v>639</v>
      </c>
      <c r="E162" s="165">
        <f>'Budget 2023-2024'!G161</f>
        <v>0</v>
      </c>
      <c r="F162" s="165">
        <f>'Budget 2023-2024'!H161</f>
        <v>0</v>
      </c>
      <c r="G162" s="115"/>
      <c r="H162" s="141"/>
      <c r="I162" s="115"/>
      <c r="J162" s="115"/>
      <c r="K162" s="115"/>
      <c r="L162" s="165"/>
      <c r="M162" s="165"/>
      <c r="N162" s="165">
        <f t="shared" si="59"/>
        <v>0</v>
      </c>
      <c r="O162" s="165">
        <f t="shared" si="62"/>
        <v>0</v>
      </c>
      <c r="P162" s="201"/>
      <c r="Q162" s="117"/>
      <c r="R162" s="117"/>
      <c r="S162" s="115" t="str">
        <f t="shared" si="63"/>
        <v/>
      </c>
      <c r="T162" s="106"/>
      <c r="U162" s="164"/>
      <c r="V162" s="164"/>
      <c r="W162" s="165" t="str">
        <f>IFERROR(ROUND(SUMIFS(#REF!,#REF!,$A162,#REF!,U$9,#REF!,V$9)+ROUND((X162-SUMIFS(#REF!,#REF!,$A162,#REF!,U$9,#REF!,V$9))*$X$10,0),0),"")</f>
        <v/>
      </c>
      <c r="X162" s="165">
        <f t="shared" si="60"/>
        <v>0</v>
      </c>
      <c r="Y162" s="201"/>
      <c r="Z162" s="227"/>
      <c r="AA162" s="227"/>
      <c r="AB162" s="115" t="str">
        <f t="shared" si="64"/>
        <v/>
      </c>
      <c r="AC162" s="106"/>
      <c r="AD162" s="164"/>
      <c r="AE162" s="164"/>
      <c r="AF162" s="165" t="str">
        <f>IFERROR(IF(AND($AG$10=$X$10,AG162=X162),W162,(ROUND(SUMIFS(#REF!,#REF!,$B162,#REF!,AD$9,#REF!,AE$9)+ROUND((AG162-SUMIFS(#REF!,#REF!,$B162,#REF!,AD$9,#REF!,AE$9))*$AG$10,0),0))),"")</f>
        <v/>
      </c>
      <c r="AG162" s="165">
        <f t="shared" si="61"/>
        <v>0</v>
      </c>
      <c r="AH162" s="201"/>
      <c r="AI162" s="227"/>
      <c r="AJ162" s="227"/>
      <c r="AK162" s="201" t="str">
        <f t="shared" si="65"/>
        <v/>
      </c>
      <c r="AM162" s="203" t="e">
        <f>#REF!</f>
        <v>#REF!</v>
      </c>
      <c r="AN162" s="166" t="e">
        <f>#REF!</f>
        <v>#REF!</v>
      </c>
      <c r="AO162" s="166" t="e">
        <f>#REF!</f>
        <v>#REF!</v>
      </c>
      <c r="AP162" s="166" t="e">
        <f>#REF!</f>
        <v>#REF!</v>
      </c>
      <c r="AQ162" s="166">
        <f t="shared" si="26"/>
        <v>10</v>
      </c>
      <c r="AR162" s="232" t="s">
        <v>706</v>
      </c>
      <c r="AS162" s="116"/>
      <c r="AT162" s="201"/>
      <c r="AU162" s="106"/>
      <c r="AV162" s="233"/>
    </row>
    <row r="163" spans="1:48" s="107" customFormat="1" hidden="1" outlineLevel="2">
      <c r="A163" s="162" t="str">
        <f>IFERROR(IF(Table48[[#This Row],[We Effect Funding SEK]]=0,"",INDEX(#REF!,MATCH(Table48[[#This Row],[Nr.]],#REF!,0),5)),"")</f>
        <v/>
      </c>
      <c r="B163" s="162" t="str">
        <f>'Budget 2023-2024'!B162</f>
        <v>4.2.1A.4.8</v>
      </c>
      <c r="C163" s="163" t="str">
        <f>'Budget 2023-2024'!C162</f>
        <v>[write the cost]</v>
      </c>
      <c r="D163" s="164" t="s">
        <v>639</v>
      </c>
      <c r="E163" s="165">
        <f>'Budget 2023-2024'!G162</f>
        <v>0</v>
      </c>
      <c r="F163" s="165">
        <f>'Budget 2023-2024'!H162</f>
        <v>0</v>
      </c>
      <c r="G163" s="115"/>
      <c r="H163" s="141"/>
      <c r="I163" s="115"/>
      <c r="J163" s="115"/>
      <c r="K163" s="115"/>
      <c r="L163" s="165"/>
      <c r="M163" s="165"/>
      <c r="N163" s="165">
        <f t="shared" si="59"/>
        <v>0</v>
      </c>
      <c r="O163" s="165">
        <f t="shared" si="62"/>
        <v>0</v>
      </c>
      <c r="P163" s="201"/>
      <c r="Q163" s="117"/>
      <c r="R163" s="117"/>
      <c r="S163" s="115" t="str">
        <f t="shared" si="63"/>
        <v/>
      </c>
      <c r="T163" s="106"/>
      <c r="U163" s="164"/>
      <c r="V163" s="164"/>
      <c r="W163" s="165" t="str">
        <f>IFERROR(ROUND(SUMIFS(#REF!,#REF!,$A163,#REF!,U$9,#REF!,V$9)+ROUND((X163-SUMIFS(#REF!,#REF!,$A163,#REF!,U$9,#REF!,V$9))*$X$10,0),0),"")</f>
        <v/>
      </c>
      <c r="X163" s="165">
        <f t="shared" si="60"/>
        <v>0</v>
      </c>
      <c r="Y163" s="201"/>
      <c r="Z163" s="227"/>
      <c r="AA163" s="227"/>
      <c r="AB163" s="115" t="str">
        <f t="shared" si="64"/>
        <v/>
      </c>
      <c r="AC163" s="106"/>
      <c r="AD163" s="164"/>
      <c r="AE163" s="164"/>
      <c r="AF163" s="165" t="str">
        <f>IFERROR(IF(AND($AG$10=$X$10,AG163=X163),W163,(ROUND(SUMIFS(#REF!,#REF!,$B163,#REF!,AD$9,#REF!,AE$9)+ROUND((AG163-SUMIFS(#REF!,#REF!,$B163,#REF!,AD$9,#REF!,AE$9))*$AG$10,0),0))),"")</f>
        <v/>
      </c>
      <c r="AG163" s="165">
        <f t="shared" si="61"/>
        <v>0</v>
      </c>
      <c r="AH163" s="201"/>
      <c r="AI163" s="227"/>
      <c r="AJ163" s="227"/>
      <c r="AK163" s="201" t="str">
        <f t="shared" si="65"/>
        <v/>
      </c>
      <c r="AM163" s="203" t="e">
        <f>#REF!</f>
        <v>#REF!</v>
      </c>
      <c r="AN163" s="166" t="e">
        <f>#REF!</f>
        <v>#REF!</v>
      </c>
      <c r="AO163" s="166" t="e">
        <f>#REF!</f>
        <v>#REF!</v>
      </c>
      <c r="AP163" s="166" t="e">
        <f>#REF!</f>
        <v>#REF!</v>
      </c>
      <c r="AQ163" s="166">
        <f t="shared" si="26"/>
        <v>10</v>
      </c>
      <c r="AR163" s="232" t="s">
        <v>706</v>
      </c>
      <c r="AS163" s="116"/>
      <c r="AT163" s="201"/>
      <c r="AU163" s="106"/>
      <c r="AV163" s="233"/>
    </row>
    <row r="164" spans="1:48" s="107" customFormat="1" hidden="1" outlineLevel="2">
      <c r="A164" s="162" t="str">
        <f>IFERROR(IF(Table48[[#This Row],[We Effect Funding SEK]]=0,"",INDEX(#REF!,MATCH(Table48[[#This Row],[Nr.]],#REF!,0),5)),"")</f>
        <v/>
      </c>
      <c r="B164" s="162" t="str">
        <f>'Budget 2023-2024'!B163</f>
        <v>4.2.1A.4.9</v>
      </c>
      <c r="C164" s="163" t="str">
        <f>'Budget 2023-2024'!C163</f>
        <v>[write the cost]</v>
      </c>
      <c r="D164" s="164" t="s">
        <v>639</v>
      </c>
      <c r="E164" s="165">
        <f>'Budget 2023-2024'!G163</f>
        <v>0</v>
      </c>
      <c r="F164" s="165">
        <f>'Budget 2023-2024'!H163</f>
        <v>0</v>
      </c>
      <c r="G164" s="115"/>
      <c r="H164" s="141"/>
      <c r="I164" s="115"/>
      <c r="J164" s="115"/>
      <c r="K164" s="115"/>
      <c r="L164" s="165"/>
      <c r="M164" s="165"/>
      <c r="N164" s="165">
        <f t="shared" si="59"/>
        <v>0</v>
      </c>
      <c r="O164" s="165">
        <f t="shared" si="62"/>
        <v>0</v>
      </c>
      <c r="P164" s="201"/>
      <c r="Q164" s="117"/>
      <c r="R164" s="117"/>
      <c r="S164" s="115" t="str">
        <f t="shared" si="63"/>
        <v/>
      </c>
      <c r="T164" s="106"/>
      <c r="U164" s="164"/>
      <c r="V164" s="164"/>
      <c r="W164" s="165" t="str">
        <f>IFERROR(ROUND(SUMIFS(#REF!,#REF!,$A164,#REF!,U$9,#REF!,V$9)+ROUND((X164-SUMIFS(#REF!,#REF!,$A164,#REF!,U$9,#REF!,V$9))*$X$10,0),0),"")</f>
        <v/>
      </c>
      <c r="X164" s="165">
        <f t="shared" si="60"/>
        <v>0</v>
      </c>
      <c r="Y164" s="201"/>
      <c r="Z164" s="227"/>
      <c r="AA164" s="227"/>
      <c r="AB164" s="115" t="str">
        <f t="shared" si="64"/>
        <v/>
      </c>
      <c r="AC164" s="106"/>
      <c r="AD164" s="164"/>
      <c r="AE164" s="164"/>
      <c r="AF164" s="165" t="str">
        <f>IFERROR(IF(AND($AG$10=$X$10,AG164=X164),W164,(ROUND(SUMIFS(#REF!,#REF!,$B164,#REF!,AD$9,#REF!,AE$9)+ROUND((AG164-SUMIFS(#REF!,#REF!,$B164,#REF!,AD$9,#REF!,AE$9))*$AG$10,0),0))),"")</f>
        <v/>
      </c>
      <c r="AG164" s="165">
        <f t="shared" si="61"/>
        <v>0</v>
      </c>
      <c r="AH164" s="201"/>
      <c r="AI164" s="227"/>
      <c r="AJ164" s="227"/>
      <c r="AK164" s="201" t="str">
        <f t="shared" si="65"/>
        <v/>
      </c>
      <c r="AM164" s="203" t="e">
        <f>#REF!</f>
        <v>#REF!</v>
      </c>
      <c r="AN164" s="166" t="e">
        <f>#REF!</f>
        <v>#REF!</v>
      </c>
      <c r="AO164" s="166" t="e">
        <f>#REF!</f>
        <v>#REF!</v>
      </c>
      <c r="AP164" s="166" t="e">
        <f>#REF!</f>
        <v>#REF!</v>
      </c>
      <c r="AQ164" s="166">
        <f t="shared" si="26"/>
        <v>10</v>
      </c>
      <c r="AR164" s="232" t="s">
        <v>706</v>
      </c>
      <c r="AS164" s="116"/>
      <c r="AT164" s="201"/>
      <c r="AU164" s="106"/>
      <c r="AV164" s="233"/>
    </row>
    <row r="165" spans="1:48" s="107" customFormat="1" hidden="1" outlineLevel="2">
      <c r="A165" s="162" t="str">
        <f>IFERROR(IF(Table48[[#This Row],[We Effect Funding SEK]]=0,"",INDEX(#REF!,MATCH(Table48[[#This Row],[Nr.]],#REF!,0),5)),"")</f>
        <v/>
      </c>
      <c r="B165" s="162" t="str">
        <f>'Budget 2023-2024'!B164</f>
        <v>4.2.1A.4.10</v>
      </c>
      <c r="C165" s="163" t="str">
        <f>'Budget 2023-2024'!C164</f>
        <v>[write the cost]</v>
      </c>
      <c r="D165" s="164" t="s">
        <v>639</v>
      </c>
      <c r="E165" s="165">
        <f>'Budget 2023-2024'!G164</f>
        <v>0</v>
      </c>
      <c r="F165" s="165">
        <f>'Budget 2023-2024'!H164</f>
        <v>0</v>
      </c>
      <c r="G165" s="115"/>
      <c r="H165" s="141"/>
      <c r="I165" s="115"/>
      <c r="J165" s="115"/>
      <c r="K165" s="115"/>
      <c r="L165" s="165"/>
      <c r="M165" s="165"/>
      <c r="N165" s="165">
        <f t="shared" si="59"/>
        <v>0</v>
      </c>
      <c r="O165" s="165">
        <f t="shared" si="62"/>
        <v>0</v>
      </c>
      <c r="P165" s="201"/>
      <c r="Q165" s="117"/>
      <c r="R165" s="117"/>
      <c r="S165" s="115" t="str">
        <f t="shared" si="63"/>
        <v/>
      </c>
      <c r="T165" s="106"/>
      <c r="U165" s="164"/>
      <c r="V165" s="164"/>
      <c r="W165" s="165" t="str">
        <f>IFERROR(ROUND(SUMIFS(#REF!,#REF!,$A165,#REF!,U$9,#REF!,V$9)+ROUND((X165-SUMIFS(#REF!,#REF!,$A165,#REF!,U$9,#REF!,V$9))*$X$10,0),0),"")</f>
        <v/>
      </c>
      <c r="X165" s="165">
        <f t="shared" si="60"/>
        <v>0</v>
      </c>
      <c r="Y165" s="201"/>
      <c r="Z165" s="227"/>
      <c r="AA165" s="227"/>
      <c r="AB165" s="115" t="str">
        <f t="shared" si="64"/>
        <v/>
      </c>
      <c r="AC165" s="106"/>
      <c r="AD165" s="164"/>
      <c r="AE165" s="164"/>
      <c r="AF165" s="165" t="str">
        <f>IFERROR(IF(AND($AG$10=$X$10,AG165=X165),W165,(ROUND(SUMIFS(#REF!,#REF!,$B165,#REF!,AD$9,#REF!,AE$9)+ROUND((AG165-SUMIFS(#REF!,#REF!,$B165,#REF!,AD$9,#REF!,AE$9))*$AG$10,0),0))),"")</f>
        <v/>
      </c>
      <c r="AG165" s="165">
        <f t="shared" si="61"/>
        <v>0</v>
      </c>
      <c r="AH165" s="201"/>
      <c r="AI165" s="227"/>
      <c r="AJ165" s="227"/>
      <c r="AK165" s="201" t="str">
        <f t="shared" si="65"/>
        <v/>
      </c>
      <c r="AM165" s="203" t="e">
        <f>#REF!</f>
        <v>#REF!</v>
      </c>
      <c r="AN165" s="166" t="e">
        <f>#REF!</f>
        <v>#REF!</v>
      </c>
      <c r="AO165" s="166" t="e">
        <f>#REF!</f>
        <v>#REF!</v>
      </c>
      <c r="AP165" s="166" t="e">
        <f>#REF!</f>
        <v>#REF!</v>
      </c>
      <c r="AQ165" s="166">
        <f t="shared" si="26"/>
        <v>11</v>
      </c>
      <c r="AR165" s="232" t="s">
        <v>706</v>
      </c>
      <c r="AS165" s="116"/>
      <c r="AT165" s="201"/>
      <c r="AU165" s="106"/>
      <c r="AV165" s="233"/>
    </row>
    <row r="166" spans="1:48" s="107" customFormat="1" hidden="1" outlineLevel="2">
      <c r="A166" s="162" t="str">
        <f>IFERROR(IF(Table48[[#This Row],[We Effect Funding SEK]]=0,"",INDEX(#REF!,MATCH(Table48[[#This Row],[Nr.]],#REF!,0),5)),"")</f>
        <v/>
      </c>
      <c r="B166" s="162" t="str">
        <f>'Budget 2023-2024'!B165</f>
        <v>4.2.1A.4.11</v>
      </c>
      <c r="C166" s="163" t="str">
        <f>'Budget 2023-2024'!C165</f>
        <v>[write the cost]</v>
      </c>
      <c r="D166" s="164" t="s">
        <v>639</v>
      </c>
      <c r="E166" s="165">
        <f>'Budget 2023-2024'!G165</f>
        <v>0</v>
      </c>
      <c r="F166" s="165">
        <f>'Budget 2023-2024'!H165</f>
        <v>0</v>
      </c>
      <c r="G166" s="115"/>
      <c r="H166" s="141"/>
      <c r="I166" s="115"/>
      <c r="J166" s="115"/>
      <c r="K166" s="115"/>
      <c r="L166" s="165"/>
      <c r="M166" s="165"/>
      <c r="N166" s="165">
        <f t="shared" si="59"/>
        <v>0</v>
      </c>
      <c r="O166" s="165">
        <f t="shared" si="62"/>
        <v>0</v>
      </c>
      <c r="P166" s="201"/>
      <c r="Q166" s="117"/>
      <c r="R166" s="117"/>
      <c r="S166" s="115" t="str">
        <f t="shared" si="63"/>
        <v/>
      </c>
      <c r="T166" s="106"/>
      <c r="U166" s="164"/>
      <c r="V166" s="164"/>
      <c r="W166" s="165" t="str">
        <f>IFERROR(ROUND(SUMIFS(#REF!,#REF!,$A166,#REF!,U$9,#REF!,V$9)+ROUND((X166-SUMIFS(#REF!,#REF!,$A166,#REF!,U$9,#REF!,V$9))*$X$10,0),0),"")</f>
        <v/>
      </c>
      <c r="X166" s="165">
        <f t="shared" si="60"/>
        <v>0</v>
      </c>
      <c r="Y166" s="201"/>
      <c r="Z166" s="227"/>
      <c r="AA166" s="227"/>
      <c r="AB166" s="115" t="str">
        <f t="shared" si="64"/>
        <v/>
      </c>
      <c r="AC166" s="106"/>
      <c r="AD166" s="164"/>
      <c r="AE166" s="164"/>
      <c r="AF166" s="165" t="str">
        <f>IFERROR(IF(AND($AG$10=$X$10,AG166=X166),W166,(ROUND(SUMIFS(#REF!,#REF!,$B166,#REF!,AD$9,#REF!,AE$9)+ROUND((AG166-SUMIFS(#REF!,#REF!,$B166,#REF!,AD$9,#REF!,AE$9))*$AG$10,0),0))),"")</f>
        <v/>
      </c>
      <c r="AG166" s="165">
        <f t="shared" si="61"/>
        <v>0</v>
      </c>
      <c r="AH166" s="201"/>
      <c r="AI166" s="227"/>
      <c r="AJ166" s="227"/>
      <c r="AK166" s="201" t="str">
        <f t="shared" si="65"/>
        <v/>
      </c>
      <c r="AM166" s="203" t="e">
        <f>#REF!</f>
        <v>#REF!</v>
      </c>
      <c r="AN166" s="166" t="e">
        <f>#REF!</f>
        <v>#REF!</v>
      </c>
      <c r="AO166" s="166" t="e">
        <f>#REF!</f>
        <v>#REF!</v>
      </c>
      <c r="AP166" s="166" t="e">
        <f>#REF!</f>
        <v>#REF!</v>
      </c>
      <c r="AQ166" s="166">
        <f t="shared" si="26"/>
        <v>11</v>
      </c>
      <c r="AR166" s="232" t="s">
        <v>706</v>
      </c>
      <c r="AS166" s="116"/>
      <c r="AT166" s="201"/>
      <c r="AU166" s="106"/>
      <c r="AV166" s="233"/>
    </row>
    <row r="167" spans="1:48" s="107" customFormat="1" hidden="1" outlineLevel="2">
      <c r="A167" s="162" t="str">
        <f>IFERROR(IF(Table48[[#This Row],[We Effect Funding SEK]]=0,"",INDEX(#REF!,MATCH(Table48[[#This Row],[Nr.]],#REF!,0),5)),"")</f>
        <v/>
      </c>
      <c r="B167" s="162" t="str">
        <f>'Budget 2023-2024'!B166</f>
        <v>4.2.1A.4.12</v>
      </c>
      <c r="C167" s="163" t="str">
        <f>'Budget 2023-2024'!C166</f>
        <v>[write the cost]</v>
      </c>
      <c r="D167" s="164" t="s">
        <v>639</v>
      </c>
      <c r="E167" s="165">
        <f>'Budget 2023-2024'!G166</f>
        <v>0</v>
      </c>
      <c r="F167" s="165">
        <f>'Budget 2023-2024'!H166</f>
        <v>0</v>
      </c>
      <c r="G167" s="115"/>
      <c r="H167" s="141"/>
      <c r="I167" s="115"/>
      <c r="J167" s="115"/>
      <c r="K167" s="115"/>
      <c r="L167" s="165"/>
      <c r="M167" s="165"/>
      <c r="N167" s="165">
        <f t="shared" si="59"/>
        <v>0</v>
      </c>
      <c r="O167" s="165">
        <f t="shared" si="62"/>
        <v>0</v>
      </c>
      <c r="P167" s="201"/>
      <c r="Q167" s="117"/>
      <c r="R167" s="117"/>
      <c r="S167" s="115" t="str">
        <f t="shared" si="63"/>
        <v/>
      </c>
      <c r="T167" s="106"/>
      <c r="U167" s="164"/>
      <c r="V167" s="164"/>
      <c r="W167" s="165" t="str">
        <f>IFERROR(ROUND(SUMIFS(#REF!,#REF!,$A167,#REF!,U$9,#REF!,V$9)+ROUND((X167-SUMIFS(#REF!,#REF!,$A167,#REF!,U$9,#REF!,V$9))*$X$10,0),0),"")</f>
        <v/>
      </c>
      <c r="X167" s="165">
        <f t="shared" si="60"/>
        <v>0</v>
      </c>
      <c r="Y167" s="201"/>
      <c r="Z167" s="227"/>
      <c r="AA167" s="227"/>
      <c r="AB167" s="115" t="str">
        <f t="shared" si="64"/>
        <v/>
      </c>
      <c r="AC167" s="106"/>
      <c r="AD167" s="164"/>
      <c r="AE167" s="164"/>
      <c r="AF167" s="165" t="str">
        <f>IFERROR(IF(AND($AG$10=$X$10,AG167=X167),W167,(ROUND(SUMIFS(#REF!,#REF!,$B167,#REF!,AD$9,#REF!,AE$9)+ROUND((AG167-SUMIFS(#REF!,#REF!,$B167,#REF!,AD$9,#REF!,AE$9))*$AG$10,0),0))),"")</f>
        <v/>
      </c>
      <c r="AG167" s="165">
        <f t="shared" si="61"/>
        <v>0</v>
      </c>
      <c r="AH167" s="201"/>
      <c r="AI167" s="227"/>
      <c r="AJ167" s="227"/>
      <c r="AK167" s="201" t="str">
        <f t="shared" si="65"/>
        <v/>
      </c>
      <c r="AM167" s="203" t="e">
        <f>#REF!</f>
        <v>#REF!</v>
      </c>
      <c r="AN167" s="166" t="e">
        <f>#REF!</f>
        <v>#REF!</v>
      </c>
      <c r="AO167" s="166" t="e">
        <f>#REF!</f>
        <v>#REF!</v>
      </c>
      <c r="AP167" s="166" t="e">
        <f>#REF!</f>
        <v>#REF!</v>
      </c>
      <c r="AQ167" s="166">
        <f t="shared" si="26"/>
        <v>11</v>
      </c>
      <c r="AR167" s="232" t="s">
        <v>706</v>
      </c>
      <c r="AS167" s="116"/>
      <c r="AT167" s="201"/>
      <c r="AU167" s="106"/>
      <c r="AV167" s="233"/>
    </row>
    <row r="168" spans="1:48" s="107" customFormat="1" hidden="1" outlineLevel="2">
      <c r="A168" s="162" t="str">
        <f>IFERROR(IF(Table48[[#This Row],[We Effect Funding SEK]]=0,"",INDEX(#REF!,MATCH(Table48[[#This Row],[Nr.]],#REF!,0),5)),"")</f>
        <v/>
      </c>
      <c r="B168" s="162" t="str">
        <f>'Budget 2023-2024'!B167</f>
        <v>4.2.1A.4.13</v>
      </c>
      <c r="C168" s="163" t="str">
        <f>'Budget 2023-2024'!C167</f>
        <v>[write the cost]</v>
      </c>
      <c r="D168" s="164" t="s">
        <v>639</v>
      </c>
      <c r="E168" s="165">
        <f>'Budget 2023-2024'!G167</f>
        <v>0</v>
      </c>
      <c r="F168" s="165">
        <f>'Budget 2023-2024'!H167</f>
        <v>0</v>
      </c>
      <c r="G168" s="115"/>
      <c r="H168" s="141"/>
      <c r="I168" s="115"/>
      <c r="J168" s="115"/>
      <c r="K168" s="115"/>
      <c r="L168" s="165"/>
      <c r="M168" s="165"/>
      <c r="N168" s="165">
        <f t="shared" si="59"/>
        <v>0</v>
      </c>
      <c r="O168" s="165">
        <f t="shared" si="62"/>
        <v>0</v>
      </c>
      <c r="P168" s="201"/>
      <c r="Q168" s="117"/>
      <c r="R168" s="117"/>
      <c r="S168" s="115" t="str">
        <f t="shared" si="63"/>
        <v/>
      </c>
      <c r="T168" s="106"/>
      <c r="U168" s="164"/>
      <c r="V168" s="164"/>
      <c r="W168" s="165" t="str">
        <f>IFERROR(ROUND(SUMIFS(#REF!,#REF!,$A168,#REF!,U$9,#REF!,V$9)+ROUND((X168-SUMIFS(#REF!,#REF!,$A168,#REF!,U$9,#REF!,V$9))*$X$10,0),0),"")</f>
        <v/>
      </c>
      <c r="X168" s="165">
        <f t="shared" si="60"/>
        <v>0</v>
      </c>
      <c r="Y168" s="201"/>
      <c r="Z168" s="227"/>
      <c r="AA168" s="227"/>
      <c r="AB168" s="115" t="str">
        <f t="shared" si="64"/>
        <v/>
      </c>
      <c r="AC168" s="106"/>
      <c r="AD168" s="164"/>
      <c r="AE168" s="164"/>
      <c r="AF168" s="165" t="str">
        <f>IFERROR(IF(AND($AG$10=$X$10,AG168=X168),W168,(ROUND(SUMIFS(#REF!,#REF!,$B168,#REF!,AD$9,#REF!,AE$9)+ROUND((AG168-SUMIFS(#REF!,#REF!,$B168,#REF!,AD$9,#REF!,AE$9))*$AG$10,0),0))),"")</f>
        <v/>
      </c>
      <c r="AG168" s="165">
        <f t="shared" si="61"/>
        <v>0</v>
      </c>
      <c r="AH168" s="201"/>
      <c r="AI168" s="227"/>
      <c r="AJ168" s="227"/>
      <c r="AK168" s="201" t="str">
        <f t="shared" si="65"/>
        <v/>
      </c>
      <c r="AM168" s="203" t="e">
        <f>#REF!</f>
        <v>#REF!</v>
      </c>
      <c r="AN168" s="166" t="e">
        <f>#REF!</f>
        <v>#REF!</v>
      </c>
      <c r="AO168" s="166" t="e">
        <f>#REF!</f>
        <v>#REF!</v>
      </c>
      <c r="AP168" s="166" t="e">
        <f>#REF!</f>
        <v>#REF!</v>
      </c>
      <c r="AQ168" s="166">
        <f t="shared" si="26"/>
        <v>11</v>
      </c>
      <c r="AR168" s="232" t="s">
        <v>706</v>
      </c>
      <c r="AS168" s="116"/>
      <c r="AT168" s="201"/>
      <c r="AU168" s="106"/>
      <c r="AV168" s="233"/>
    </row>
    <row r="169" spans="1:48" s="107" customFormat="1" hidden="1" outlineLevel="2">
      <c r="A169" s="162" t="str">
        <f>IFERROR(IF(Table48[[#This Row],[We Effect Funding SEK]]=0,"",INDEX(#REF!,MATCH(Table48[[#This Row],[Nr.]],#REF!,0),5)),"")</f>
        <v/>
      </c>
      <c r="B169" s="162" t="str">
        <f>'Budget 2023-2024'!B168</f>
        <v>4.2.1A.4.14</v>
      </c>
      <c r="C169" s="163" t="str">
        <f>'Budget 2023-2024'!C168</f>
        <v>[write the cost]</v>
      </c>
      <c r="D169" s="164" t="s">
        <v>639</v>
      </c>
      <c r="E169" s="165">
        <f>'Budget 2023-2024'!G168</f>
        <v>0</v>
      </c>
      <c r="F169" s="165">
        <f>'Budget 2023-2024'!H168</f>
        <v>0</v>
      </c>
      <c r="G169" s="115"/>
      <c r="H169" s="141"/>
      <c r="I169" s="115"/>
      <c r="J169" s="115"/>
      <c r="K169" s="115"/>
      <c r="L169" s="165"/>
      <c r="M169" s="165"/>
      <c r="N169" s="165">
        <f t="shared" si="59"/>
        <v>0</v>
      </c>
      <c r="O169" s="165">
        <f t="shared" si="62"/>
        <v>0</v>
      </c>
      <c r="P169" s="201"/>
      <c r="Q169" s="117"/>
      <c r="R169" s="117"/>
      <c r="S169" s="115" t="str">
        <f t="shared" si="63"/>
        <v/>
      </c>
      <c r="T169" s="106"/>
      <c r="U169" s="164"/>
      <c r="V169" s="164"/>
      <c r="W169" s="165" t="str">
        <f>IFERROR(ROUND(SUMIFS(#REF!,#REF!,$A169,#REF!,U$9,#REF!,V$9)+ROUND((X169-SUMIFS(#REF!,#REF!,$A169,#REF!,U$9,#REF!,V$9))*$X$10,0),0),"")</f>
        <v/>
      </c>
      <c r="X169" s="165">
        <f t="shared" si="60"/>
        <v>0</v>
      </c>
      <c r="Y169" s="201"/>
      <c r="Z169" s="227"/>
      <c r="AA169" s="227"/>
      <c r="AB169" s="115" t="str">
        <f t="shared" si="64"/>
        <v/>
      </c>
      <c r="AC169" s="106"/>
      <c r="AD169" s="164"/>
      <c r="AE169" s="164"/>
      <c r="AF169" s="165" t="str">
        <f>IFERROR(IF(AND($AG$10=$X$10,AG169=X169),W169,(ROUND(SUMIFS(#REF!,#REF!,$B169,#REF!,AD$9,#REF!,AE$9)+ROUND((AG169-SUMIFS(#REF!,#REF!,$B169,#REF!,AD$9,#REF!,AE$9))*$AG$10,0),0))),"")</f>
        <v/>
      </c>
      <c r="AG169" s="165">
        <f t="shared" si="61"/>
        <v>0</v>
      </c>
      <c r="AH169" s="201"/>
      <c r="AI169" s="227"/>
      <c r="AJ169" s="227"/>
      <c r="AK169" s="201" t="str">
        <f t="shared" si="65"/>
        <v/>
      </c>
      <c r="AM169" s="203" t="e">
        <f>#REF!</f>
        <v>#REF!</v>
      </c>
      <c r="AN169" s="166" t="e">
        <f>#REF!</f>
        <v>#REF!</v>
      </c>
      <c r="AO169" s="166" t="e">
        <f>#REF!</f>
        <v>#REF!</v>
      </c>
      <c r="AP169" s="166" t="e">
        <f>#REF!</f>
        <v>#REF!</v>
      </c>
      <c r="AQ169" s="166">
        <f t="shared" si="26"/>
        <v>11</v>
      </c>
      <c r="AR169" s="232" t="s">
        <v>706</v>
      </c>
      <c r="AS169" s="116"/>
      <c r="AT169" s="201"/>
      <c r="AU169" s="106"/>
      <c r="AV169" s="233"/>
    </row>
    <row r="170" spans="1:48" s="106" customFormat="1" ht="15" hidden="1" outlineLevel="2">
      <c r="A170" s="162" t="str">
        <f>IFERROR(IF(Table48[[#This Row],[We Effect Funding SEK]]=0,"",INDEX(#REF!,MATCH(Table48[[#This Row],[Nr.]],#REF!,0),5)),"")</f>
        <v/>
      </c>
      <c r="B170" s="162" t="str">
        <f>'Budget 2023-2024'!B169</f>
        <v>4.2.1A.4.15</v>
      </c>
      <c r="C170" s="163" t="str">
        <f>'Budget 2023-2024'!C169</f>
        <v>[write the cost]</v>
      </c>
      <c r="D170" s="164" t="s">
        <v>639</v>
      </c>
      <c r="E170" s="165">
        <f>'Budget 2023-2024'!G169</f>
        <v>0</v>
      </c>
      <c r="F170" s="165">
        <f>'Budget 2023-2024'!H169</f>
        <v>0</v>
      </c>
      <c r="G170" s="115"/>
      <c r="H170" s="141"/>
      <c r="I170" s="115"/>
      <c r="J170" s="115"/>
      <c r="K170" s="115"/>
      <c r="L170" s="165"/>
      <c r="M170" s="165"/>
      <c r="N170" s="165">
        <f t="shared" si="59"/>
        <v>0</v>
      </c>
      <c r="O170" s="165">
        <f t="shared" si="62"/>
        <v>0</v>
      </c>
      <c r="P170" s="201"/>
      <c r="Q170" s="117"/>
      <c r="R170" s="117"/>
      <c r="S170" s="115" t="str">
        <f t="shared" si="63"/>
        <v/>
      </c>
      <c r="U170" s="164"/>
      <c r="V170" s="164"/>
      <c r="W170" s="165" t="str">
        <f>IFERROR(ROUND(SUMIFS(#REF!,#REF!,$A170,#REF!,U$9,#REF!,V$9)+ROUND((X170-SUMIFS(#REF!,#REF!,$A170,#REF!,U$9,#REF!,V$9))*$X$10,0),0),"")</f>
        <v/>
      </c>
      <c r="X170" s="165">
        <f t="shared" si="60"/>
        <v>0</v>
      </c>
      <c r="Y170" s="201"/>
      <c r="Z170" s="227"/>
      <c r="AA170" s="227"/>
      <c r="AB170" s="115" t="str">
        <f t="shared" si="64"/>
        <v/>
      </c>
      <c r="AD170" s="164"/>
      <c r="AE170" s="164"/>
      <c r="AF170" s="165" t="str">
        <f>IFERROR(IF(AND($AG$10=$X$10,AG170=X170),W170,(ROUND(SUMIFS(#REF!,#REF!,$B170,#REF!,AD$9,#REF!,AE$9)+ROUND((AG170-SUMIFS(#REF!,#REF!,$B170,#REF!,AD$9,#REF!,AE$9))*$AG$10,0),0))),"")</f>
        <v/>
      </c>
      <c r="AG170" s="165">
        <f t="shared" si="61"/>
        <v>0</v>
      </c>
      <c r="AH170" s="201"/>
      <c r="AI170" s="227"/>
      <c r="AJ170" s="227"/>
      <c r="AK170" s="201" t="str">
        <f t="shared" si="65"/>
        <v/>
      </c>
      <c r="AL170" s="107"/>
      <c r="AM170" s="203" t="e">
        <f>#REF!</f>
        <v>#REF!</v>
      </c>
      <c r="AN170" s="166" t="e">
        <f>#REF!</f>
        <v>#REF!</v>
      </c>
      <c r="AO170" s="166" t="e">
        <f>#REF!</f>
        <v>#REF!</v>
      </c>
      <c r="AP170" s="166" t="e">
        <f>#REF!</f>
        <v>#REF!</v>
      </c>
      <c r="AQ170" s="166">
        <f t="shared" si="26"/>
        <v>11</v>
      </c>
      <c r="AR170" s="232" t="s">
        <v>706</v>
      </c>
      <c r="AS170" s="116"/>
      <c r="AT170" s="206"/>
      <c r="AV170" s="233"/>
    </row>
    <row r="171" spans="1:48" s="107" customFormat="1" hidden="1" outlineLevel="1" collapsed="1">
      <c r="A171" s="181" t="str">
        <f>IFERROR(IF(Table48[[#This Row],[We Effect Funding SEK]]=0,"",INDEX(#REF!,MATCH(Table48[[#This Row],[Nr.]],#REF!,0),5)),"")</f>
        <v/>
      </c>
      <c r="B171" s="182" t="str">
        <f>'Budget 2023-2024'!B170</f>
        <v>4.2.1A.5</v>
      </c>
      <c r="C171" s="183" t="str">
        <f>'Budget 2023-2024'!C170</f>
        <v>[write the activity]</v>
      </c>
      <c r="D171" s="184"/>
      <c r="E171" s="184">
        <f>SUM(E172:E186)</f>
        <v>0</v>
      </c>
      <c r="F171" s="184">
        <f>SUM(F172:F186)</f>
        <v>0</v>
      </c>
      <c r="G171" s="115"/>
      <c r="H171" s="141"/>
      <c r="I171" s="115"/>
      <c r="J171" s="115"/>
      <c r="K171" s="115"/>
      <c r="L171" s="184">
        <f>SUM(L172:L186)</f>
        <v>0</v>
      </c>
      <c r="M171" s="184">
        <f>SUM(M172:M186)</f>
        <v>0</v>
      </c>
      <c r="N171" s="184">
        <f>SUM(N172:N186)</f>
        <v>0</v>
      </c>
      <c r="O171" s="184">
        <f>SUM(O172:O186)</f>
        <v>0</v>
      </c>
      <c r="P171" s="201"/>
      <c r="Q171" s="117"/>
      <c r="R171" s="117"/>
      <c r="S171" s="115" t="str">
        <f t="shared" si="63"/>
        <v/>
      </c>
      <c r="T171" s="106"/>
      <c r="U171" s="184">
        <f>SUM(U172:U186)</f>
        <v>0</v>
      </c>
      <c r="V171" s="184">
        <f>SUM(V172:V186)</f>
        <v>0</v>
      </c>
      <c r="W171" s="184">
        <f>SUM(W172:W186)</f>
        <v>0</v>
      </c>
      <c r="X171" s="184">
        <f>SUM(X172:X186)</f>
        <v>0</v>
      </c>
      <c r="Y171" s="201"/>
      <c r="Z171" s="118"/>
      <c r="AA171" s="118"/>
      <c r="AB171" s="115" t="str">
        <f t="shared" si="64"/>
        <v/>
      </c>
      <c r="AC171" s="106"/>
      <c r="AD171" s="184">
        <f>SUM(AD172:AD186)</f>
        <v>0</v>
      </c>
      <c r="AE171" s="184">
        <f>SUM(AE172:AE186)</f>
        <v>0</v>
      </c>
      <c r="AF171" s="184">
        <f>SUM(AF172:AF186)</f>
        <v>0</v>
      </c>
      <c r="AG171" s="184">
        <f>SUM(AG172:AG186)</f>
        <v>0</v>
      </c>
      <c r="AH171" s="201"/>
      <c r="AI171" s="118"/>
      <c r="AJ171" s="118"/>
      <c r="AK171" s="201" t="str">
        <f t="shared" si="65"/>
        <v/>
      </c>
      <c r="AM171" s="203" t="e">
        <f>#REF!</f>
        <v>#REF!</v>
      </c>
      <c r="AN171" s="166" t="e">
        <f>#REF!</f>
        <v>#REF!</v>
      </c>
      <c r="AO171" s="166" t="e">
        <f>#REF!</f>
        <v>#REF!</v>
      </c>
      <c r="AP171" s="166" t="e">
        <f>#REF!</f>
        <v>#REF!</v>
      </c>
      <c r="AQ171" s="166">
        <f t="shared" si="26"/>
        <v>8</v>
      </c>
      <c r="AR171" s="232" t="s">
        <v>705</v>
      </c>
      <c r="AS171" s="116"/>
      <c r="AT171" s="201"/>
      <c r="AU171" s="106"/>
      <c r="AV171" s="233"/>
    </row>
    <row r="172" spans="1:48" s="107" customFormat="1" hidden="1" outlineLevel="2">
      <c r="A172" s="162" t="str">
        <f>IFERROR(IF(Table48[[#This Row],[We Effect Funding SEK]]=0,"",INDEX(#REF!,MATCH(Table48[[#This Row],[Nr.]],#REF!,0),5)),"")</f>
        <v/>
      </c>
      <c r="B172" s="162" t="str">
        <f>'Budget 2023-2024'!B171</f>
        <v>4.2.1A.5.1</v>
      </c>
      <c r="C172" s="163" t="str">
        <f>'Budget 2023-2024'!C171</f>
        <v>[write the cost]</v>
      </c>
      <c r="D172" s="164" t="s">
        <v>639</v>
      </c>
      <c r="E172" s="165">
        <f>'Budget 2023-2024'!G171</f>
        <v>0</v>
      </c>
      <c r="F172" s="165">
        <f>'Budget 2023-2024'!H171</f>
        <v>0</v>
      </c>
      <c r="G172" s="115"/>
      <c r="H172" s="141"/>
      <c r="I172" s="115"/>
      <c r="J172" s="115"/>
      <c r="K172" s="115"/>
      <c r="L172" s="165"/>
      <c r="M172" s="165"/>
      <c r="N172" s="165">
        <f t="shared" ref="N172:N186" si="66">IFERROR(ROUND(O172*$O$10,0),0)</f>
        <v>0</v>
      </c>
      <c r="O172" s="165">
        <f>IFERROR(IF(L172+M172=0,F172,ROUND(F172+ROUND(L172/$O$10,2)-ROUND(M172/$O$10,2),0)),0)</f>
        <v>0</v>
      </c>
      <c r="P172" s="201"/>
      <c r="Q172" s="117"/>
      <c r="R172" s="117"/>
      <c r="S172" s="115" t="str">
        <f t="shared" si="63"/>
        <v/>
      </c>
      <c r="T172" s="106"/>
      <c r="U172" s="164"/>
      <c r="V172" s="164"/>
      <c r="W172" s="165" t="str">
        <f>IFERROR(ROUND(SUMIFS(#REF!,#REF!,$A172,#REF!,U$9,#REF!,V$9)+ROUND((X172-SUMIFS(#REF!,#REF!,$A172,#REF!,U$9,#REF!,V$9))*$X$10,0),0),"")</f>
        <v/>
      </c>
      <c r="X172" s="165">
        <f t="shared" ref="X172:X186" si="67">IFERROR(IF(U172+V172=0,O172,ROUND(O172+ROUND(U172/$X$10,2)-ROUND(V172/$X$10,2),0)),0)</f>
        <v>0</v>
      </c>
      <c r="Y172" s="201"/>
      <c r="Z172" s="227"/>
      <c r="AA172" s="227"/>
      <c r="AB172" s="115" t="str">
        <f t="shared" si="64"/>
        <v/>
      </c>
      <c r="AC172" s="106"/>
      <c r="AD172" s="164"/>
      <c r="AE172" s="164"/>
      <c r="AF172" s="165" t="str">
        <f>IFERROR(IF(AND($AG$10=$X$10,AG172=X172),W172,(ROUND(SUMIFS(#REF!,#REF!,$B172,#REF!,AD$9,#REF!,AE$9)+ROUND((AG172-SUMIFS(#REF!,#REF!,$B172,#REF!,AD$9,#REF!,AE$9))*$AG$10,0),0))),"")</f>
        <v/>
      </c>
      <c r="AG172" s="165">
        <f t="shared" ref="AG172:AG186" si="68">IFERROR(IF(AD172+AE172=0,X172,ROUND(X172+ROUND(AD172/$AG$10,2)-ROUND(AE172/$AG$10,2),0)),0)</f>
        <v>0</v>
      </c>
      <c r="AH172" s="201"/>
      <c r="AI172" s="227"/>
      <c r="AJ172" s="227"/>
      <c r="AK172" s="201" t="str">
        <f t="shared" si="65"/>
        <v/>
      </c>
      <c r="AM172" s="203" t="e">
        <f>#REF!</f>
        <v>#REF!</v>
      </c>
      <c r="AN172" s="166" t="e">
        <f>#REF!</f>
        <v>#REF!</v>
      </c>
      <c r="AO172" s="166" t="e">
        <f>#REF!</f>
        <v>#REF!</v>
      </c>
      <c r="AP172" s="166" t="e">
        <f>#REF!</f>
        <v>#REF!</v>
      </c>
      <c r="AQ172" s="166">
        <f t="shared" si="26"/>
        <v>10</v>
      </c>
      <c r="AR172" s="232" t="s">
        <v>706</v>
      </c>
      <c r="AS172" s="116"/>
      <c r="AT172" s="201"/>
      <c r="AU172" s="106"/>
      <c r="AV172" s="233"/>
    </row>
    <row r="173" spans="1:48" s="107" customFormat="1" hidden="1" outlineLevel="2">
      <c r="A173" s="162" t="str">
        <f>IFERROR(IF(Table48[[#This Row],[We Effect Funding SEK]]=0,"",INDEX(#REF!,MATCH(Table48[[#This Row],[Nr.]],#REF!,0),5)),"")</f>
        <v/>
      </c>
      <c r="B173" s="162" t="str">
        <f>'Budget 2023-2024'!B172</f>
        <v>4.2.1A.5.2</v>
      </c>
      <c r="C173" s="163" t="str">
        <f>'Budget 2023-2024'!C172</f>
        <v>[write the cost]</v>
      </c>
      <c r="D173" s="164" t="s">
        <v>639</v>
      </c>
      <c r="E173" s="165">
        <f>'Budget 2023-2024'!G172</f>
        <v>0</v>
      </c>
      <c r="F173" s="165">
        <f>'Budget 2023-2024'!H172</f>
        <v>0</v>
      </c>
      <c r="G173" s="115"/>
      <c r="H173" s="141"/>
      <c r="I173" s="115"/>
      <c r="J173" s="115"/>
      <c r="K173" s="115"/>
      <c r="L173" s="165"/>
      <c r="M173" s="165"/>
      <c r="N173" s="165">
        <f t="shared" si="66"/>
        <v>0</v>
      </c>
      <c r="O173" s="165">
        <f>IFERROR(IF(L173+M173=0,F173,ROUND(F173+ROUND(L173/$O$10,2)-ROUND(M173/$O$10,2),0)),0)</f>
        <v>0</v>
      </c>
      <c r="P173" s="201"/>
      <c r="Q173" s="117"/>
      <c r="R173" s="117"/>
      <c r="S173" s="115"/>
      <c r="T173" s="106"/>
      <c r="U173" s="164"/>
      <c r="V173" s="164"/>
      <c r="W173" s="165" t="str">
        <f>IFERROR(ROUND(SUMIFS(#REF!,#REF!,$A173,#REF!,U$9,#REF!,V$9)+ROUND((X173-SUMIFS(#REF!,#REF!,$A173,#REF!,U$9,#REF!,V$9))*$X$10,0),0),"")</f>
        <v/>
      </c>
      <c r="X173" s="165">
        <f t="shared" si="67"/>
        <v>0</v>
      </c>
      <c r="Y173" s="201"/>
      <c r="Z173" s="227"/>
      <c r="AA173" s="227"/>
      <c r="AB173" s="115"/>
      <c r="AC173" s="106"/>
      <c r="AD173" s="164"/>
      <c r="AE173" s="164"/>
      <c r="AF173" s="165" t="str">
        <f>IFERROR(IF(AND($AG$10=$X$10,AG173=X173),W173,(ROUND(SUMIFS(#REF!,#REF!,$B173,#REF!,AD$9,#REF!,AE$9)+ROUND((AG173-SUMIFS(#REF!,#REF!,$B173,#REF!,AD$9,#REF!,AE$9))*$AG$10,0),0))),"")</f>
        <v/>
      </c>
      <c r="AG173" s="165">
        <f t="shared" si="68"/>
        <v>0</v>
      </c>
      <c r="AH173" s="201"/>
      <c r="AI173" s="227"/>
      <c r="AJ173" s="227"/>
      <c r="AK173" s="201"/>
      <c r="AM173" s="203" t="e">
        <f>#REF!</f>
        <v>#REF!</v>
      </c>
      <c r="AN173" s="166" t="e">
        <f>#REF!</f>
        <v>#REF!</v>
      </c>
      <c r="AO173" s="166" t="e">
        <f>#REF!</f>
        <v>#REF!</v>
      </c>
      <c r="AP173" s="166" t="e">
        <f>#REF!</f>
        <v>#REF!</v>
      </c>
      <c r="AQ173" s="166">
        <f t="shared" si="26"/>
        <v>10</v>
      </c>
      <c r="AR173" s="232" t="s">
        <v>706</v>
      </c>
      <c r="AS173" s="116"/>
      <c r="AT173" s="201"/>
      <c r="AU173" s="106"/>
      <c r="AV173" s="233"/>
    </row>
    <row r="174" spans="1:48" s="107" customFormat="1" hidden="1" outlineLevel="2">
      <c r="A174" s="162" t="str">
        <f>IFERROR(IF(Table48[[#This Row],[We Effect Funding SEK]]=0,"",INDEX(#REF!,MATCH(Table48[[#This Row],[Nr.]],#REF!,0),5)),"")</f>
        <v/>
      </c>
      <c r="B174" s="162" t="str">
        <f>'Budget 2023-2024'!B173</f>
        <v>4.2.1A.5.3</v>
      </c>
      <c r="C174" s="163" t="str">
        <f>'Budget 2023-2024'!C173</f>
        <v>[write the cost]</v>
      </c>
      <c r="D174" s="164" t="s">
        <v>639</v>
      </c>
      <c r="E174" s="165">
        <f>'Budget 2023-2024'!G173</f>
        <v>0</v>
      </c>
      <c r="F174" s="165">
        <f>'Budget 2023-2024'!H173</f>
        <v>0</v>
      </c>
      <c r="G174" s="115"/>
      <c r="H174" s="141"/>
      <c r="I174" s="115"/>
      <c r="J174" s="115"/>
      <c r="K174" s="115"/>
      <c r="L174" s="165"/>
      <c r="M174" s="165"/>
      <c r="N174" s="165">
        <f t="shared" si="66"/>
        <v>0</v>
      </c>
      <c r="O174" s="165">
        <f>IFERROR(IF(L174+M174=0,F174,ROUND(F174+ROUND(L174/$O$10,2)-ROUND(M174/$O$10,2),0)),0)</f>
        <v>0</v>
      </c>
      <c r="P174" s="201"/>
      <c r="Q174" s="117"/>
      <c r="R174" s="117"/>
      <c r="S174" s="115"/>
      <c r="T174" s="106"/>
      <c r="U174" s="164"/>
      <c r="V174" s="164"/>
      <c r="W174" s="165" t="str">
        <f>IFERROR(ROUND(SUMIFS(#REF!,#REF!,$A174,#REF!,U$9,#REF!,V$9)+ROUND((X174-SUMIFS(#REF!,#REF!,$A174,#REF!,U$9,#REF!,V$9))*$X$10,0),0),"")</f>
        <v/>
      </c>
      <c r="X174" s="165">
        <f t="shared" si="67"/>
        <v>0</v>
      </c>
      <c r="Y174" s="201"/>
      <c r="Z174" s="227"/>
      <c r="AA174" s="227"/>
      <c r="AB174" s="115"/>
      <c r="AC174" s="106"/>
      <c r="AD174" s="164"/>
      <c r="AE174" s="164"/>
      <c r="AF174" s="165" t="str">
        <f>IFERROR(IF(AND($AG$10=$X$10,AG174=X174),W174,(ROUND(SUMIFS(#REF!,#REF!,$B174,#REF!,AD$9,#REF!,AE$9)+ROUND((AG174-SUMIFS(#REF!,#REF!,$B174,#REF!,AD$9,#REF!,AE$9))*$AG$10,0),0))),"")</f>
        <v/>
      </c>
      <c r="AG174" s="165">
        <f t="shared" si="68"/>
        <v>0</v>
      </c>
      <c r="AH174" s="201"/>
      <c r="AI174" s="227"/>
      <c r="AJ174" s="227"/>
      <c r="AK174" s="201"/>
      <c r="AM174" s="203" t="e">
        <f>#REF!</f>
        <v>#REF!</v>
      </c>
      <c r="AN174" s="166" t="e">
        <f>#REF!</f>
        <v>#REF!</v>
      </c>
      <c r="AO174" s="166" t="e">
        <f>#REF!</f>
        <v>#REF!</v>
      </c>
      <c r="AP174" s="166" t="e">
        <f>#REF!</f>
        <v>#REF!</v>
      </c>
      <c r="AQ174" s="166">
        <f t="shared" si="26"/>
        <v>10</v>
      </c>
      <c r="AR174" s="232" t="s">
        <v>706</v>
      </c>
      <c r="AS174" s="116"/>
      <c r="AT174" s="201"/>
      <c r="AU174" s="106"/>
      <c r="AV174" s="233"/>
    </row>
    <row r="175" spans="1:48" s="107" customFormat="1" hidden="1" outlineLevel="2">
      <c r="A175" s="162" t="str">
        <f>IFERROR(IF(Table48[[#This Row],[We Effect Funding SEK]]=0,"",INDEX(#REF!,MATCH(Table48[[#This Row],[Nr.]],#REF!,0),5)),"")</f>
        <v/>
      </c>
      <c r="B175" s="162" t="str">
        <f>'Budget 2023-2024'!B174</f>
        <v>4.2.1A.5.4</v>
      </c>
      <c r="C175" s="163" t="str">
        <f>'Budget 2023-2024'!C174</f>
        <v>[write the cost]</v>
      </c>
      <c r="D175" s="164" t="s">
        <v>639</v>
      </c>
      <c r="E175" s="165">
        <f>'Budget 2023-2024'!G174</f>
        <v>0</v>
      </c>
      <c r="F175" s="165">
        <f>'Budget 2023-2024'!H174</f>
        <v>0</v>
      </c>
      <c r="G175" s="115"/>
      <c r="H175" s="141"/>
      <c r="I175" s="115"/>
      <c r="J175" s="115"/>
      <c r="K175" s="115"/>
      <c r="L175" s="165"/>
      <c r="M175" s="165"/>
      <c r="N175" s="165">
        <f t="shared" si="66"/>
        <v>0</v>
      </c>
      <c r="O175" s="165">
        <f>IFERROR(IF(L175+M175=0,F175,ROUND(F175+ROUND(L175/$O$10,2)-ROUND(M175/$O$10,2),0)),0)</f>
        <v>0</v>
      </c>
      <c r="P175" s="201"/>
      <c r="Q175" s="117"/>
      <c r="R175" s="117"/>
      <c r="S175" s="115"/>
      <c r="T175" s="106"/>
      <c r="U175" s="164"/>
      <c r="V175" s="164"/>
      <c r="W175" s="165" t="str">
        <f>IFERROR(ROUND(SUMIFS(#REF!,#REF!,$A175,#REF!,U$9,#REF!,V$9)+ROUND((X175-SUMIFS(#REF!,#REF!,$A175,#REF!,U$9,#REF!,V$9))*$X$10,0),0),"")</f>
        <v/>
      </c>
      <c r="X175" s="165">
        <f t="shared" si="67"/>
        <v>0</v>
      </c>
      <c r="Y175" s="201"/>
      <c r="Z175" s="227"/>
      <c r="AA175" s="227"/>
      <c r="AB175" s="115"/>
      <c r="AC175" s="106"/>
      <c r="AD175" s="164"/>
      <c r="AE175" s="164"/>
      <c r="AF175" s="165" t="str">
        <f>IFERROR(IF(AND($AG$10=$X$10,AG175=X175),W175,(ROUND(SUMIFS(#REF!,#REF!,$B175,#REF!,AD$9,#REF!,AE$9)+ROUND((AG175-SUMIFS(#REF!,#REF!,$B175,#REF!,AD$9,#REF!,AE$9))*$AG$10,0),0))),"")</f>
        <v/>
      </c>
      <c r="AG175" s="165">
        <f t="shared" si="68"/>
        <v>0</v>
      </c>
      <c r="AH175" s="201"/>
      <c r="AI175" s="227"/>
      <c r="AJ175" s="227"/>
      <c r="AK175" s="201"/>
      <c r="AM175" s="203" t="e">
        <f>#REF!</f>
        <v>#REF!</v>
      </c>
      <c r="AN175" s="166" t="e">
        <f>#REF!</f>
        <v>#REF!</v>
      </c>
      <c r="AO175" s="166" t="e">
        <f>#REF!</f>
        <v>#REF!</v>
      </c>
      <c r="AP175" s="166" t="e">
        <f>#REF!</f>
        <v>#REF!</v>
      </c>
      <c r="AQ175" s="166">
        <f t="shared" si="26"/>
        <v>10</v>
      </c>
      <c r="AR175" s="232" t="s">
        <v>706</v>
      </c>
      <c r="AS175" s="116"/>
      <c r="AT175" s="201"/>
      <c r="AU175" s="106"/>
      <c r="AV175" s="233"/>
    </row>
    <row r="176" spans="1:48" s="107" customFormat="1" hidden="1" outlineLevel="2">
      <c r="A176" s="162" t="str">
        <f>IFERROR(IF(Table48[[#This Row],[We Effect Funding SEK]]=0,"",INDEX(#REF!,MATCH(Table48[[#This Row],[Nr.]],#REF!,0),5)),"")</f>
        <v/>
      </c>
      <c r="B176" s="162" t="str">
        <f>'Budget 2023-2024'!B175</f>
        <v>4.2.1A.5.5</v>
      </c>
      <c r="C176" s="163" t="str">
        <f>'Budget 2023-2024'!C175</f>
        <v>[write the cost]</v>
      </c>
      <c r="D176" s="164" t="s">
        <v>639</v>
      </c>
      <c r="E176" s="165">
        <f>'Budget 2023-2024'!G175</f>
        <v>0</v>
      </c>
      <c r="F176" s="165">
        <f>'Budget 2023-2024'!H175</f>
        <v>0</v>
      </c>
      <c r="G176" s="115"/>
      <c r="H176" s="141"/>
      <c r="I176" s="115"/>
      <c r="J176" s="115"/>
      <c r="K176" s="115"/>
      <c r="L176" s="165"/>
      <c r="M176" s="165"/>
      <c r="N176" s="165">
        <f t="shared" si="66"/>
        <v>0</v>
      </c>
      <c r="O176" s="165">
        <f t="shared" ref="O176:O186" si="69">IFERROR(IF(L176+M176=0,F176,ROUND(F176+ROUND(L176/$O$10,2)-ROUND(M176/$O$10,2),0)),0)</f>
        <v>0</v>
      </c>
      <c r="P176" s="201"/>
      <c r="Q176" s="117"/>
      <c r="R176" s="117"/>
      <c r="S176" s="115" t="str">
        <f t="shared" ref="S176:S188" si="70">IF(OR($AR176="Total Project Costs",$AR176="Heading",$AR176="Subheading",$AR176="Component",$AR176="Output",$AR176="Activity",$AR176="Budget Line"),IF(AND(E176=0,O176=0),"",IF(AND(E176=0,O176&gt;0),100,IF(AND(E176&gt;0,O176=0),100,IF(E176=O176,"",ABS(ROUND((O176-E176)/E176,4)*100))))),"")</f>
        <v/>
      </c>
      <c r="T176" s="106"/>
      <c r="U176" s="164"/>
      <c r="V176" s="164"/>
      <c r="W176" s="165" t="str">
        <f>IFERROR(ROUND(SUMIFS(#REF!,#REF!,$A176,#REF!,U$9,#REF!,V$9)+ROUND((X176-SUMIFS(#REF!,#REF!,$A176,#REF!,U$9,#REF!,V$9))*$X$10,0),0),"")</f>
        <v/>
      </c>
      <c r="X176" s="165">
        <f t="shared" si="67"/>
        <v>0</v>
      </c>
      <c r="Y176" s="201"/>
      <c r="Z176" s="227"/>
      <c r="AA176" s="227"/>
      <c r="AB176" s="115" t="str">
        <f t="shared" ref="AB176:AB188" si="71">IF(OR($AR176="Total Project Costs",$AR176="Heading",$AR176="Subheading",$AR176="Component",$AR176="Output",$AR176="Activity",$AR176="Budget Line"),IF(AND(O176=0,X176=0),"",IF(AND(O176=0,X176&gt;0),100,IF(AND(O176&gt;0,X176=0),100,IF(O176=X176,"",ABS(ROUND((X176-O176)/O176,4)*100))))),"")</f>
        <v/>
      </c>
      <c r="AC176" s="106"/>
      <c r="AD176" s="164"/>
      <c r="AE176" s="164"/>
      <c r="AF176" s="165" t="str">
        <f>IFERROR(IF(AND($AG$10=$X$10,AG176=X176),W176,(ROUND(SUMIFS(#REF!,#REF!,$B176,#REF!,AD$9,#REF!,AE$9)+ROUND((AG176-SUMIFS(#REF!,#REF!,$B176,#REF!,AD$9,#REF!,AE$9))*$AG$10,0),0))),"")</f>
        <v/>
      </c>
      <c r="AG176" s="165">
        <f t="shared" si="68"/>
        <v>0</v>
      </c>
      <c r="AH176" s="201"/>
      <c r="AI176" s="227"/>
      <c r="AJ176" s="227"/>
      <c r="AK176" s="201" t="str">
        <f t="shared" ref="AK176:AK188" si="72">IF(OR($AR176="Total Project Costs",$AR176="Heading",$AR176="Subheading",$AR176="Component",$AR176="Output",$AR176="Activity",$AR176="Budget Line"),IF(AND(X176=0,AG176=0),"",IF(AND(X176=0,AG176&gt;0),100,IF(AND(X176&gt;0,AG176=0),100,IF(X176=AG176,"",ABS(ROUND((AG176-X176)/X176,4)*100))))),"")</f>
        <v/>
      </c>
      <c r="AM176" s="203" t="e">
        <f>#REF!</f>
        <v>#REF!</v>
      </c>
      <c r="AN176" s="166" t="e">
        <f>#REF!</f>
        <v>#REF!</v>
      </c>
      <c r="AO176" s="166" t="e">
        <f>#REF!</f>
        <v>#REF!</v>
      </c>
      <c r="AP176" s="166" t="e">
        <f>#REF!</f>
        <v>#REF!</v>
      </c>
      <c r="AQ176" s="166">
        <f t="shared" si="26"/>
        <v>10</v>
      </c>
      <c r="AR176" s="232" t="s">
        <v>706</v>
      </c>
      <c r="AS176" s="116"/>
      <c r="AT176" s="201"/>
      <c r="AU176" s="106"/>
      <c r="AV176" s="233"/>
    </row>
    <row r="177" spans="1:48" s="107" customFormat="1" hidden="1" outlineLevel="2">
      <c r="A177" s="162" t="str">
        <f>IFERROR(IF(Table48[[#This Row],[We Effect Funding SEK]]=0,"",INDEX(#REF!,MATCH(Table48[[#This Row],[Nr.]],#REF!,0),5)),"")</f>
        <v/>
      </c>
      <c r="B177" s="162" t="str">
        <f>'Budget 2023-2024'!B176</f>
        <v>4.2.1A.5.6</v>
      </c>
      <c r="C177" s="163" t="str">
        <f>'Budget 2023-2024'!C176</f>
        <v>[write the cost]</v>
      </c>
      <c r="D177" s="164" t="s">
        <v>639</v>
      </c>
      <c r="E177" s="165">
        <f>'Budget 2023-2024'!G176</f>
        <v>0</v>
      </c>
      <c r="F177" s="165">
        <f>'Budget 2023-2024'!H176</f>
        <v>0</v>
      </c>
      <c r="G177" s="115"/>
      <c r="H177" s="141"/>
      <c r="I177" s="115"/>
      <c r="J177" s="115"/>
      <c r="K177" s="115"/>
      <c r="L177" s="165"/>
      <c r="M177" s="165"/>
      <c r="N177" s="165">
        <f t="shared" si="66"/>
        <v>0</v>
      </c>
      <c r="O177" s="165">
        <f t="shared" si="69"/>
        <v>0</v>
      </c>
      <c r="P177" s="201"/>
      <c r="Q177" s="117"/>
      <c r="R177" s="117"/>
      <c r="S177" s="115" t="str">
        <f t="shared" si="70"/>
        <v/>
      </c>
      <c r="T177" s="106"/>
      <c r="U177" s="164"/>
      <c r="V177" s="164"/>
      <c r="W177" s="165" t="str">
        <f>IFERROR(ROUND(SUMIFS(#REF!,#REF!,$A177,#REF!,U$9,#REF!,V$9)+ROUND((X177-SUMIFS(#REF!,#REF!,$A177,#REF!,U$9,#REF!,V$9))*$X$10,0),0),"")</f>
        <v/>
      </c>
      <c r="X177" s="165">
        <f t="shared" si="67"/>
        <v>0</v>
      </c>
      <c r="Y177" s="201"/>
      <c r="Z177" s="227"/>
      <c r="AA177" s="227"/>
      <c r="AB177" s="115" t="str">
        <f t="shared" si="71"/>
        <v/>
      </c>
      <c r="AC177" s="106"/>
      <c r="AD177" s="164"/>
      <c r="AE177" s="164"/>
      <c r="AF177" s="165" t="str">
        <f>IFERROR(IF(AND($AG$10=$X$10,AG177=X177),W177,(ROUND(SUMIFS(#REF!,#REF!,$B177,#REF!,AD$9,#REF!,AE$9)+ROUND((AG177-SUMIFS(#REF!,#REF!,$B177,#REF!,AD$9,#REF!,AE$9))*$AG$10,0),0))),"")</f>
        <v/>
      </c>
      <c r="AG177" s="165">
        <f t="shared" si="68"/>
        <v>0</v>
      </c>
      <c r="AH177" s="201"/>
      <c r="AI177" s="227"/>
      <c r="AJ177" s="227"/>
      <c r="AK177" s="201" t="str">
        <f t="shared" si="72"/>
        <v/>
      </c>
      <c r="AM177" s="203" t="e">
        <f>#REF!</f>
        <v>#REF!</v>
      </c>
      <c r="AN177" s="166" t="e">
        <f>#REF!</f>
        <v>#REF!</v>
      </c>
      <c r="AO177" s="166" t="e">
        <f>#REF!</f>
        <v>#REF!</v>
      </c>
      <c r="AP177" s="166" t="e">
        <f>#REF!</f>
        <v>#REF!</v>
      </c>
      <c r="AQ177" s="166">
        <f t="shared" si="26"/>
        <v>10</v>
      </c>
      <c r="AR177" s="232" t="s">
        <v>706</v>
      </c>
      <c r="AS177" s="116"/>
      <c r="AT177" s="201"/>
      <c r="AU177" s="106"/>
      <c r="AV177" s="233"/>
    </row>
    <row r="178" spans="1:48" s="107" customFormat="1" hidden="1" outlineLevel="2">
      <c r="A178" s="162" t="str">
        <f>IFERROR(IF(Table48[[#This Row],[We Effect Funding SEK]]=0,"",INDEX(#REF!,MATCH(Table48[[#This Row],[Nr.]],#REF!,0),5)),"")</f>
        <v/>
      </c>
      <c r="B178" s="162" t="str">
        <f>'Budget 2023-2024'!B177</f>
        <v>4.2.1A.5.7</v>
      </c>
      <c r="C178" s="163" t="str">
        <f>'Budget 2023-2024'!C177</f>
        <v>[write the cost]</v>
      </c>
      <c r="D178" s="164" t="s">
        <v>639</v>
      </c>
      <c r="E178" s="165">
        <f>'Budget 2023-2024'!G177</f>
        <v>0</v>
      </c>
      <c r="F178" s="165">
        <f>'Budget 2023-2024'!H177</f>
        <v>0</v>
      </c>
      <c r="G178" s="115"/>
      <c r="H178" s="141"/>
      <c r="I178" s="115"/>
      <c r="J178" s="115"/>
      <c r="K178" s="115"/>
      <c r="L178" s="165"/>
      <c r="M178" s="165"/>
      <c r="N178" s="165">
        <f t="shared" si="66"/>
        <v>0</v>
      </c>
      <c r="O178" s="165">
        <f t="shared" si="69"/>
        <v>0</v>
      </c>
      <c r="P178" s="201"/>
      <c r="Q178" s="117"/>
      <c r="R178" s="117"/>
      <c r="S178" s="115" t="str">
        <f t="shared" si="70"/>
        <v/>
      </c>
      <c r="T178" s="106"/>
      <c r="U178" s="164"/>
      <c r="V178" s="164"/>
      <c r="W178" s="165" t="str">
        <f>IFERROR(ROUND(SUMIFS(#REF!,#REF!,$A178,#REF!,U$9,#REF!,V$9)+ROUND((X178-SUMIFS(#REF!,#REF!,$A178,#REF!,U$9,#REF!,V$9))*$X$10,0),0),"")</f>
        <v/>
      </c>
      <c r="X178" s="165">
        <f t="shared" si="67"/>
        <v>0</v>
      </c>
      <c r="Y178" s="201"/>
      <c r="Z178" s="227"/>
      <c r="AA178" s="227"/>
      <c r="AB178" s="115" t="str">
        <f t="shared" si="71"/>
        <v/>
      </c>
      <c r="AC178" s="106"/>
      <c r="AD178" s="164"/>
      <c r="AE178" s="164"/>
      <c r="AF178" s="165" t="str">
        <f>IFERROR(IF(AND($AG$10=$X$10,AG178=X178),W178,(ROUND(SUMIFS(#REF!,#REF!,$B178,#REF!,AD$9,#REF!,AE$9)+ROUND((AG178-SUMIFS(#REF!,#REF!,$B178,#REF!,AD$9,#REF!,AE$9))*$AG$10,0),0))),"")</f>
        <v/>
      </c>
      <c r="AG178" s="165">
        <f t="shared" si="68"/>
        <v>0</v>
      </c>
      <c r="AH178" s="201"/>
      <c r="AI178" s="227"/>
      <c r="AJ178" s="227"/>
      <c r="AK178" s="201" t="str">
        <f t="shared" si="72"/>
        <v/>
      </c>
      <c r="AM178" s="203" t="e">
        <f>#REF!</f>
        <v>#REF!</v>
      </c>
      <c r="AN178" s="166" t="e">
        <f>#REF!</f>
        <v>#REF!</v>
      </c>
      <c r="AO178" s="166" t="e">
        <f>#REF!</f>
        <v>#REF!</v>
      </c>
      <c r="AP178" s="166" t="e">
        <f>#REF!</f>
        <v>#REF!</v>
      </c>
      <c r="AQ178" s="166">
        <f t="shared" si="26"/>
        <v>10</v>
      </c>
      <c r="AR178" s="232" t="s">
        <v>706</v>
      </c>
      <c r="AS178" s="116"/>
      <c r="AT178" s="201"/>
      <c r="AU178" s="106"/>
      <c r="AV178" s="233"/>
    </row>
    <row r="179" spans="1:48" s="107" customFormat="1" hidden="1" outlineLevel="2">
      <c r="A179" s="162" t="str">
        <f>IFERROR(IF(Table48[[#This Row],[We Effect Funding SEK]]=0,"",INDEX(#REF!,MATCH(Table48[[#This Row],[Nr.]],#REF!,0),5)),"")</f>
        <v/>
      </c>
      <c r="B179" s="162" t="str">
        <f>'Budget 2023-2024'!B178</f>
        <v>4.2.1A.5.8</v>
      </c>
      <c r="C179" s="163" t="str">
        <f>'Budget 2023-2024'!C178</f>
        <v>[write the cost]</v>
      </c>
      <c r="D179" s="164" t="s">
        <v>639</v>
      </c>
      <c r="E179" s="165">
        <f>'Budget 2023-2024'!G178</f>
        <v>0</v>
      </c>
      <c r="F179" s="165">
        <f>'Budget 2023-2024'!H178</f>
        <v>0</v>
      </c>
      <c r="G179" s="115"/>
      <c r="H179" s="141"/>
      <c r="I179" s="115"/>
      <c r="J179" s="115"/>
      <c r="K179" s="115"/>
      <c r="L179" s="165"/>
      <c r="M179" s="165"/>
      <c r="N179" s="165">
        <f t="shared" si="66"/>
        <v>0</v>
      </c>
      <c r="O179" s="165">
        <f t="shared" si="69"/>
        <v>0</v>
      </c>
      <c r="P179" s="201"/>
      <c r="Q179" s="117"/>
      <c r="R179" s="117"/>
      <c r="S179" s="115" t="str">
        <f t="shared" si="70"/>
        <v/>
      </c>
      <c r="T179" s="106"/>
      <c r="U179" s="164"/>
      <c r="V179" s="164"/>
      <c r="W179" s="165" t="str">
        <f>IFERROR(ROUND(SUMIFS(#REF!,#REF!,$A179,#REF!,U$9,#REF!,V$9)+ROUND((X179-SUMIFS(#REF!,#REF!,$A179,#REF!,U$9,#REF!,V$9))*$X$10,0),0),"")</f>
        <v/>
      </c>
      <c r="X179" s="165">
        <f t="shared" si="67"/>
        <v>0</v>
      </c>
      <c r="Y179" s="201"/>
      <c r="Z179" s="227"/>
      <c r="AA179" s="227"/>
      <c r="AB179" s="115" t="str">
        <f t="shared" si="71"/>
        <v/>
      </c>
      <c r="AC179" s="106"/>
      <c r="AD179" s="164"/>
      <c r="AE179" s="164"/>
      <c r="AF179" s="165" t="str">
        <f>IFERROR(IF(AND($AG$10=$X$10,AG179=X179),W179,(ROUND(SUMIFS(#REF!,#REF!,$B179,#REF!,AD$9,#REF!,AE$9)+ROUND((AG179-SUMIFS(#REF!,#REF!,$B179,#REF!,AD$9,#REF!,AE$9))*$AG$10,0),0))),"")</f>
        <v/>
      </c>
      <c r="AG179" s="165">
        <f t="shared" si="68"/>
        <v>0</v>
      </c>
      <c r="AH179" s="201"/>
      <c r="AI179" s="227"/>
      <c r="AJ179" s="227"/>
      <c r="AK179" s="201" t="str">
        <f t="shared" si="72"/>
        <v/>
      </c>
      <c r="AM179" s="203" t="e">
        <f>#REF!</f>
        <v>#REF!</v>
      </c>
      <c r="AN179" s="166" t="e">
        <f>#REF!</f>
        <v>#REF!</v>
      </c>
      <c r="AO179" s="166" t="e">
        <f>#REF!</f>
        <v>#REF!</v>
      </c>
      <c r="AP179" s="166" t="e">
        <f>#REF!</f>
        <v>#REF!</v>
      </c>
      <c r="AQ179" s="166">
        <f t="shared" si="26"/>
        <v>10</v>
      </c>
      <c r="AR179" s="232" t="s">
        <v>706</v>
      </c>
      <c r="AS179" s="116"/>
      <c r="AT179" s="201"/>
      <c r="AU179" s="106"/>
      <c r="AV179" s="233"/>
    </row>
    <row r="180" spans="1:48" s="107" customFormat="1" hidden="1" outlineLevel="2">
      <c r="A180" s="162" t="str">
        <f>IFERROR(IF(Table48[[#This Row],[We Effect Funding SEK]]=0,"",INDEX(#REF!,MATCH(Table48[[#This Row],[Nr.]],#REF!,0),5)),"")</f>
        <v/>
      </c>
      <c r="B180" s="162" t="str">
        <f>'Budget 2023-2024'!B179</f>
        <v>4.2.1A.5.9</v>
      </c>
      <c r="C180" s="163" t="str">
        <f>'Budget 2023-2024'!C179</f>
        <v>[write the cost]</v>
      </c>
      <c r="D180" s="164" t="s">
        <v>639</v>
      </c>
      <c r="E180" s="165">
        <f>'Budget 2023-2024'!G179</f>
        <v>0</v>
      </c>
      <c r="F180" s="165">
        <f>'Budget 2023-2024'!H179</f>
        <v>0</v>
      </c>
      <c r="G180" s="115"/>
      <c r="H180" s="141"/>
      <c r="I180" s="115"/>
      <c r="J180" s="115"/>
      <c r="K180" s="115"/>
      <c r="L180" s="165"/>
      <c r="M180" s="165"/>
      <c r="N180" s="165">
        <f t="shared" si="66"/>
        <v>0</v>
      </c>
      <c r="O180" s="165">
        <f t="shared" si="69"/>
        <v>0</v>
      </c>
      <c r="P180" s="201"/>
      <c r="Q180" s="117"/>
      <c r="R180" s="117"/>
      <c r="S180" s="115" t="str">
        <f t="shared" si="70"/>
        <v/>
      </c>
      <c r="T180" s="106"/>
      <c r="U180" s="164"/>
      <c r="V180" s="164"/>
      <c r="W180" s="165" t="str">
        <f>IFERROR(ROUND(SUMIFS(#REF!,#REF!,$A180,#REF!,U$9,#REF!,V$9)+ROUND((X180-SUMIFS(#REF!,#REF!,$A180,#REF!,U$9,#REF!,V$9))*$X$10,0),0),"")</f>
        <v/>
      </c>
      <c r="X180" s="165">
        <f t="shared" si="67"/>
        <v>0</v>
      </c>
      <c r="Y180" s="201"/>
      <c r="Z180" s="227"/>
      <c r="AA180" s="227"/>
      <c r="AB180" s="115" t="str">
        <f t="shared" si="71"/>
        <v/>
      </c>
      <c r="AC180" s="106"/>
      <c r="AD180" s="164"/>
      <c r="AE180" s="164"/>
      <c r="AF180" s="165" t="str">
        <f>IFERROR(IF(AND($AG$10=$X$10,AG180=X180),W180,(ROUND(SUMIFS(#REF!,#REF!,$B180,#REF!,AD$9,#REF!,AE$9)+ROUND((AG180-SUMIFS(#REF!,#REF!,$B180,#REF!,AD$9,#REF!,AE$9))*$AG$10,0),0))),"")</f>
        <v/>
      </c>
      <c r="AG180" s="165">
        <f t="shared" si="68"/>
        <v>0</v>
      </c>
      <c r="AH180" s="201"/>
      <c r="AI180" s="227"/>
      <c r="AJ180" s="227"/>
      <c r="AK180" s="201" t="str">
        <f t="shared" si="72"/>
        <v/>
      </c>
      <c r="AM180" s="203" t="e">
        <f>#REF!</f>
        <v>#REF!</v>
      </c>
      <c r="AN180" s="166" t="e">
        <f>#REF!</f>
        <v>#REF!</v>
      </c>
      <c r="AO180" s="166" t="e">
        <f>#REF!</f>
        <v>#REF!</v>
      </c>
      <c r="AP180" s="166" t="e">
        <f>#REF!</f>
        <v>#REF!</v>
      </c>
      <c r="AQ180" s="166">
        <f t="shared" si="26"/>
        <v>10</v>
      </c>
      <c r="AR180" s="232" t="s">
        <v>706</v>
      </c>
      <c r="AS180" s="116"/>
      <c r="AT180" s="201"/>
      <c r="AU180" s="106"/>
      <c r="AV180" s="233"/>
    </row>
    <row r="181" spans="1:48" s="107" customFormat="1" hidden="1" outlineLevel="2">
      <c r="A181" s="162" t="str">
        <f>IFERROR(IF(Table48[[#This Row],[We Effect Funding SEK]]=0,"",INDEX(#REF!,MATCH(Table48[[#This Row],[Nr.]],#REF!,0),5)),"")</f>
        <v/>
      </c>
      <c r="B181" s="162" t="str">
        <f>'Budget 2023-2024'!B180</f>
        <v>4.2.1A.5.10</v>
      </c>
      <c r="C181" s="163" t="str">
        <f>'Budget 2023-2024'!C180</f>
        <v>[write the cost]</v>
      </c>
      <c r="D181" s="164" t="s">
        <v>639</v>
      </c>
      <c r="E181" s="165">
        <f>'Budget 2023-2024'!G180</f>
        <v>0</v>
      </c>
      <c r="F181" s="165">
        <f>'Budget 2023-2024'!H180</f>
        <v>0</v>
      </c>
      <c r="G181" s="115"/>
      <c r="H181" s="141"/>
      <c r="I181" s="115"/>
      <c r="J181" s="115"/>
      <c r="K181" s="115"/>
      <c r="L181" s="165"/>
      <c r="M181" s="165"/>
      <c r="N181" s="165">
        <f t="shared" si="66"/>
        <v>0</v>
      </c>
      <c r="O181" s="165">
        <f t="shared" si="69"/>
        <v>0</v>
      </c>
      <c r="P181" s="201"/>
      <c r="Q181" s="117"/>
      <c r="R181" s="117"/>
      <c r="S181" s="115" t="str">
        <f t="shared" si="70"/>
        <v/>
      </c>
      <c r="T181" s="106"/>
      <c r="U181" s="164"/>
      <c r="V181" s="164"/>
      <c r="W181" s="165" t="str">
        <f>IFERROR(ROUND(SUMIFS(#REF!,#REF!,$A181,#REF!,U$9,#REF!,V$9)+ROUND((X181-SUMIFS(#REF!,#REF!,$A181,#REF!,U$9,#REF!,V$9))*$X$10,0),0),"")</f>
        <v/>
      </c>
      <c r="X181" s="165">
        <f t="shared" si="67"/>
        <v>0</v>
      </c>
      <c r="Y181" s="201"/>
      <c r="Z181" s="227"/>
      <c r="AA181" s="227"/>
      <c r="AB181" s="115" t="str">
        <f t="shared" si="71"/>
        <v/>
      </c>
      <c r="AC181" s="106"/>
      <c r="AD181" s="164"/>
      <c r="AE181" s="164"/>
      <c r="AF181" s="165" t="str">
        <f>IFERROR(IF(AND($AG$10=$X$10,AG181=X181),W181,(ROUND(SUMIFS(#REF!,#REF!,$B181,#REF!,AD$9,#REF!,AE$9)+ROUND((AG181-SUMIFS(#REF!,#REF!,$B181,#REF!,AD$9,#REF!,AE$9))*$AG$10,0),0))),"")</f>
        <v/>
      </c>
      <c r="AG181" s="165">
        <f t="shared" si="68"/>
        <v>0</v>
      </c>
      <c r="AH181" s="201"/>
      <c r="AI181" s="227"/>
      <c r="AJ181" s="227"/>
      <c r="AK181" s="201" t="str">
        <f t="shared" si="72"/>
        <v/>
      </c>
      <c r="AM181" s="203" t="e">
        <f>#REF!</f>
        <v>#REF!</v>
      </c>
      <c r="AN181" s="166" t="e">
        <f>#REF!</f>
        <v>#REF!</v>
      </c>
      <c r="AO181" s="166" t="e">
        <f>#REF!</f>
        <v>#REF!</v>
      </c>
      <c r="AP181" s="166" t="e">
        <f>#REF!</f>
        <v>#REF!</v>
      </c>
      <c r="AQ181" s="166">
        <f t="shared" si="26"/>
        <v>11</v>
      </c>
      <c r="AR181" s="232" t="s">
        <v>706</v>
      </c>
      <c r="AS181" s="116"/>
      <c r="AT181" s="201"/>
      <c r="AU181" s="106"/>
      <c r="AV181" s="233"/>
    </row>
    <row r="182" spans="1:48" s="107" customFormat="1" hidden="1" outlineLevel="2">
      <c r="A182" s="162" t="str">
        <f>IFERROR(IF(Table48[[#This Row],[We Effect Funding SEK]]=0,"",INDEX(#REF!,MATCH(Table48[[#This Row],[Nr.]],#REF!,0),5)),"")</f>
        <v/>
      </c>
      <c r="B182" s="162" t="str">
        <f>'Budget 2023-2024'!B181</f>
        <v>4.2.1A.5.11</v>
      </c>
      <c r="C182" s="163" t="str">
        <f>'Budget 2023-2024'!C181</f>
        <v>[write the cost]</v>
      </c>
      <c r="D182" s="164" t="s">
        <v>639</v>
      </c>
      <c r="E182" s="165">
        <f>'Budget 2023-2024'!G181</f>
        <v>0</v>
      </c>
      <c r="F182" s="165">
        <f>'Budget 2023-2024'!H181</f>
        <v>0</v>
      </c>
      <c r="G182" s="115"/>
      <c r="H182" s="141"/>
      <c r="I182" s="115"/>
      <c r="J182" s="115"/>
      <c r="K182" s="115"/>
      <c r="L182" s="165"/>
      <c r="M182" s="165"/>
      <c r="N182" s="165">
        <f t="shared" si="66"/>
        <v>0</v>
      </c>
      <c r="O182" s="165">
        <f t="shared" si="69"/>
        <v>0</v>
      </c>
      <c r="P182" s="201"/>
      <c r="Q182" s="117"/>
      <c r="R182" s="117"/>
      <c r="S182" s="115" t="str">
        <f t="shared" si="70"/>
        <v/>
      </c>
      <c r="T182" s="106"/>
      <c r="U182" s="164"/>
      <c r="V182" s="164"/>
      <c r="W182" s="165" t="str">
        <f>IFERROR(ROUND(SUMIFS(#REF!,#REF!,$A182,#REF!,U$9,#REF!,V$9)+ROUND((X182-SUMIFS(#REF!,#REF!,$A182,#REF!,U$9,#REF!,V$9))*$X$10,0),0),"")</f>
        <v/>
      </c>
      <c r="X182" s="165">
        <f t="shared" si="67"/>
        <v>0</v>
      </c>
      <c r="Y182" s="201"/>
      <c r="Z182" s="227"/>
      <c r="AA182" s="227"/>
      <c r="AB182" s="115" t="str">
        <f t="shared" si="71"/>
        <v/>
      </c>
      <c r="AC182" s="106"/>
      <c r="AD182" s="164"/>
      <c r="AE182" s="164"/>
      <c r="AF182" s="165" t="str">
        <f>IFERROR(IF(AND($AG$10=$X$10,AG182=X182),W182,(ROUND(SUMIFS(#REF!,#REF!,$B182,#REF!,AD$9,#REF!,AE$9)+ROUND((AG182-SUMIFS(#REF!,#REF!,$B182,#REF!,AD$9,#REF!,AE$9))*$AG$10,0),0))),"")</f>
        <v/>
      </c>
      <c r="AG182" s="165">
        <f t="shared" si="68"/>
        <v>0</v>
      </c>
      <c r="AH182" s="201"/>
      <c r="AI182" s="227"/>
      <c r="AJ182" s="227"/>
      <c r="AK182" s="201" t="str">
        <f t="shared" si="72"/>
        <v/>
      </c>
      <c r="AM182" s="203" t="e">
        <f>#REF!</f>
        <v>#REF!</v>
      </c>
      <c r="AN182" s="166" t="e">
        <f>#REF!</f>
        <v>#REF!</v>
      </c>
      <c r="AO182" s="166" t="e">
        <f>#REF!</f>
        <v>#REF!</v>
      </c>
      <c r="AP182" s="166" t="e">
        <f>#REF!</f>
        <v>#REF!</v>
      </c>
      <c r="AQ182" s="166">
        <f t="shared" si="26"/>
        <v>11</v>
      </c>
      <c r="AR182" s="232" t="s">
        <v>706</v>
      </c>
      <c r="AS182" s="116"/>
      <c r="AT182" s="201"/>
      <c r="AU182" s="106"/>
      <c r="AV182" s="233"/>
    </row>
    <row r="183" spans="1:48" s="107" customFormat="1" hidden="1" outlineLevel="2">
      <c r="A183" s="162" t="str">
        <f>IFERROR(IF(Table48[[#This Row],[We Effect Funding SEK]]=0,"",INDEX(#REF!,MATCH(Table48[[#This Row],[Nr.]],#REF!,0),5)),"")</f>
        <v/>
      </c>
      <c r="B183" s="162" t="str">
        <f>'Budget 2023-2024'!B182</f>
        <v>4.2.1A.5.12</v>
      </c>
      <c r="C183" s="163" t="str">
        <f>'Budget 2023-2024'!C182</f>
        <v>[write the cost]</v>
      </c>
      <c r="D183" s="164" t="s">
        <v>639</v>
      </c>
      <c r="E183" s="165">
        <f>'Budget 2023-2024'!G182</f>
        <v>0</v>
      </c>
      <c r="F183" s="165">
        <f>'Budget 2023-2024'!H182</f>
        <v>0</v>
      </c>
      <c r="G183" s="115"/>
      <c r="H183" s="141"/>
      <c r="I183" s="115"/>
      <c r="J183" s="115"/>
      <c r="K183" s="115"/>
      <c r="L183" s="165"/>
      <c r="M183" s="165"/>
      <c r="N183" s="165">
        <f t="shared" si="66"/>
        <v>0</v>
      </c>
      <c r="O183" s="165">
        <f t="shared" si="69"/>
        <v>0</v>
      </c>
      <c r="P183" s="201"/>
      <c r="Q183" s="117"/>
      <c r="R183" s="117"/>
      <c r="S183" s="115" t="str">
        <f t="shared" si="70"/>
        <v/>
      </c>
      <c r="T183" s="106"/>
      <c r="U183" s="164"/>
      <c r="V183" s="164"/>
      <c r="W183" s="165" t="str">
        <f>IFERROR(ROUND(SUMIFS(#REF!,#REF!,$A183,#REF!,U$9,#REF!,V$9)+ROUND((X183-SUMIFS(#REF!,#REF!,$A183,#REF!,U$9,#REF!,V$9))*$X$10,0),0),"")</f>
        <v/>
      </c>
      <c r="X183" s="165">
        <f t="shared" si="67"/>
        <v>0</v>
      </c>
      <c r="Y183" s="201"/>
      <c r="Z183" s="227"/>
      <c r="AA183" s="227"/>
      <c r="AB183" s="115" t="str">
        <f t="shared" si="71"/>
        <v/>
      </c>
      <c r="AC183" s="106"/>
      <c r="AD183" s="164"/>
      <c r="AE183" s="164"/>
      <c r="AF183" s="165" t="str">
        <f>IFERROR(IF(AND($AG$10=$X$10,AG183=X183),W183,(ROUND(SUMIFS(#REF!,#REF!,$B183,#REF!,AD$9,#REF!,AE$9)+ROUND((AG183-SUMIFS(#REF!,#REF!,$B183,#REF!,AD$9,#REF!,AE$9))*$AG$10,0),0))),"")</f>
        <v/>
      </c>
      <c r="AG183" s="165">
        <f t="shared" si="68"/>
        <v>0</v>
      </c>
      <c r="AH183" s="201"/>
      <c r="AI183" s="227"/>
      <c r="AJ183" s="227"/>
      <c r="AK183" s="201" t="str">
        <f t="shared" si="72"/>
        <v/>
      </c>
      <c r="AM183" s="203" t="e">
        <f>#REF!</f>
        <v>#REF!</v>
      </c>
      <c r="AN183" s="166" t="e">
        <f>#REF!</f>
        <v>#REF!</v>
      </c>
      <c r="AO183" s="166" t="e">
        <f>#REF!</f>
        <v>#REF!</v>
      </c>
      <c r="AP183" s="166" t="e">
        <f>#REF!</f>
        <v>#REF!</v>
      </c>
      <c r="AQ183" s="166">
        <f t="shared" si="26"/>
        <v>11</v>
      </c>
      <c r="AR183" s="232" t="s">
        <v>706</v>
      </c>
      <c r="AS183" s="116"/>
      <c r="AT183" s="201"/>
      <c r="AU183" s="106"/>
      <c r="AV183" s="233"/>
    </row>
    <row r="184" spans="1:48" s="107" customFormat="1" hidden="1" outlineLevel="2">
      <c r="A184" s="162" t="str">
        <f>IFERROR(IF(Table48[[#This Row],[We Effect Funding SEK]]=0,"",INDEX(#REF!,MATCH(Table48[[#This Row],[Nr.]],#REF!,0),5)),"")</f>
        <v/>
      </c>
      <c r="B184" s="162" t="str">
        <f>'Budget 2023-2024'!B183</f>
        <v>4.2.1A.5.13</v>
      </c>
      <c r="C184" s="163" t="str">
        <f>'Budget 2023-2024'!C183</f>
        <v>[write the cost]</v>
      </c>
      <c r="D184" s="164" t="s">
        <v>639</v>
      </c>
      <c r="E184" s="165">
        <f>'Budget 2023-2024'!G183</f>
        <v>0</v>
      </c>
      <c r="F184" s="165">
        <f>'Budget 2023-2024'!H183</f>
        <v>0</v>
      </c>
      <c r="G184" s="115"/>
      <c r="H184" s="141"/>
      <c r="I184" s="115"/>
      <c r="J184" s="115"/>
      <c r="K184" s="115"/>
      <c r="L184" s="165"/>
      <c r="M184" s="165"/>
      <c r="N184" s="165">
        <f t="shared" si="66"/>
        <v>0</v>
      </c>
      <c r="O184" s="165">
        <f t="shared" si="69"/>
        <v>0</v>
      </c>
      <c r="P184" s="201"/>
      <c r="Q184" s="117"/>
      <c r="R184" s="117"/>
      <c r="S184" s="115" t="str">
        <f t="shared" si="70"/>
        <v/>
      </c>
      <c r="T184" s="106"/>
      <c r="U184" s="164"/>
      <c r="V184" s="164"/>
      <c r="W184" s="165" t="str">
        <f>IFERROR(ROUND(SUMIFS(#REF!,#REF!,$A184,#REF!,U$9,#REF!,V$9)+ROUND((X184-SUMIFS(#REF!,#REF!,$A184,#REF!,U$9,#REF!,V$9))*$X$10,0),0),"")</f>
        <v/>
      </c>
      <c r="X184" s="165">
        <f t="shared" si="67"/>
        <v>0</v>
      </c>
      <c r="Y184" s="201"/>
      <c r="Z184" s="227"/>
      <c r="AA184" s="227"/>
      <c r="AB184" s="115" t="str">
        <f t="shared" si="71"/>
        <v/>
      </c>
      <c r="AC184" s="106"/>
      <c r="AD184" s="164"/>
      <c r="AE184" s="164"/>
      <c r="AF184" s="165" t="str">
        <f>IFERROR(IF(AND($AG$10=$X$10,AG184=X184),W184,(ROUND(SUMIFS(#REF!,#REF!,$B184,#REF!,AD$9,#REF!,AE$9)+ROUND((AG184-SUMIFS(#REF!,#REF!,$B184,#REF!,AD$9,#REF!,AE$9))*$AG$10,0),0))),"")</f>
        <v/>
      </c>
      <c r="AG184" s="165">
        <f t="shared" si="68"/>
        <v>0</v>
      </c>
      <c r="AH184" s="201"/>
      <c r="AI184" s="227"/>
      <c r="AJ184" s="227"/>
      <c r="AK184" s="201" t="str">
        <f t="shared" si="72"/>
        <v/>
      </c>
      <c r="AM184" s="203" t="e">
        <f>#REF!</f>
        <v>#REF!</v>
      </c>
      <c r="AN184" s="166" t="e">
        <f>#REF!</f>
        <v>#REF!</v>
      </c>
      <c r="AO184" s="166" t="e">
        <f>#REF!</f>
        <v>#REF!</v>
      </c>
      <c r="AP184" s="166" t="e">
        <f>#REF!</f>
        <v>#REF!</v>
      </c>
      <c r="AQ184" s="166">
        <f t="shared" si="26"/>
        <v>11</v>
      </c>
      <c r="AR184" s="232" t="s">
        <v>706</v>
      </c>
      <c r="AS184" s="116"/>
      <c r="AT184" s="201"/>
      <c r="AU184" s="106"/>
      <c r="AV184" s="233"/>
    </row>
    <row r="185" spans="1:48" s="107" customFormat="1" hidden="1" outlineLevel="2">
      <c r="A185" s="162" t="str">
        <f>IFERROR(IF(Table48[[#This Row],[We Effect Funding SEK]]=0,"",INDEX(#REF!,MATCH(Table48[[#This Row],[Nr.]],#REF!,0),5)),"")</f>
        <v/>
      </c>
      <c r="B185" s="162" t="str">
        <f>'Budget 2023-2024'!B184</f>
        <v>4.2.1A.5.14</v>
      </c>
      <c r="C185" s="163" t="str">
        <f>'Budget 2023-2024'!C184</f>
        <v>[write the cost]</v>
      </c>
      <c r="D185" s="164" t="s">
        <v>639</v>
      </c>
      <c r="E185" s="165">
        <f>'Budget 2023-2024'!G184</f>
        <v>0</v>
      </c>
      <c r="F185" s="165">
        <f>'Budget 2023-2024'!H184</f>
        <v>0</v>
      </c>
      <c r="G185" s="115"/>
      <c r="H185" s="141"/>
      <c r="I185" s="115"/>
      <c r="J185" s="115"/>
      <c r="K185" s="115"/>
      <c r="L185" s="165"/>
      <c r="M185" s="165"/>
      <c r="N185" s="165">
        <f t="shared" si="66"/>
        <v>0</v>
      </c>
      <c r="O185" s="165">
        <f t="shared" si="69"/>
        <v>0</v>
      </c>
      <c r="P185" s="201"/>
      <c r="Q185" s="117"/>
      <c r="R185" s="117"/>
      <c r="S185" s="115" t="str">
        <f t="shared" si="70"/>
        <v/>
      </c>
      <c r="T185" s="106"/>
      <c r="U185" s="164"/>
      <c r="V185" s="164"/>
      <c r="W185" s="165" t="str">
        <f>IFERROR(ROUND(SUMIFS(#REF!,#REF!,$A185,#REF!,U$9,#REF!,V$9)+ROUND((X185-SUMIFS(#REF!,#REF!,$A185,#REF!,U$9,#REF!,V$9))*$X$10,0),0),"")</f>
        <v/>
      </c>
      <c r="X185" s="165">
        <f t="shared" si="67"/>
        <v>0</v>
      </c>
      <c r="Y185" s="201"/>
      <c r="Z185" s="227"/>
      <c r="AA185" s="227"/>
      <c r="AB185" s="115" t="str">
        <f t="shared" si="71"/>
        <v/>
      </c>
      <c r="AC185" s="106"/>
      <c r="AD185" s="164"/>
      <c r="AE185" s="164"/>
      <c r="AF185" s="165" t="str">
        <f>IFERROR(IF(AND($AG$10=$X$10,AG185=X185),W185,(ROUND(SUMIFS(#REF!,#REF!,$B185,#REF!,AD$9,#REF!,AE$9)+ROUND((AG185-SUMIFS(#REF!,#REF!,$B185,#REF!,AD$9,#REF!,AE$9))*$AG$10,0),0))),"")</f>
        <v/>
      </c>
      <c r="AG185" s="165">
        <f t="shared" si="68"/>
        <v>0</v>
      </c>
      <c r="AH185" s="201"/>
      <c r="AI185" s="227"/>
      <c r="AJ185" s="227"/>
      <c r="AK185" s="201" t="str">
        <f t="shared" si="72"/>
        <v/>
      </c>
      <c r="AM185" s="203" t="e">
        <f>#REF!</f>
        <v>#REF!</v>
      </c>
      <c r="AN185" s="166" t="e">
        <f>#REF!</f>
        <v>#REF!</v>
      </c>
      <c r="AO185" s="166" t="e">
        <f>#REF!</f>
        <v>#REF!</v>
      </c>
      <c r="AP185" s="166" t="e">
        <f>#REF!</f>
        <v>#REF!</v>
      </c>
      <c r="AQ185" s="166">
        <f t="shared" si="26"/>
        <v>11</v>
      </c>
      <c r="AR185" s="232" t="s">
        <v>706</v>
      </c>
      <c r="AS185" s="116"/>
      <c r="AT185" s="201"/>
      <c r="AU185" s="106"/>
      <c r="AV185" s="233"/>
    </row>
    <row r="186" spans="1:48" s="107" customFormat="1" hidden="1" outlineLevel="2">
      <c r="A186" s="162" t="str">
        <f>IFERROR(IF(Table48[[#This Row],[We Effect Funding SEK]]=0,"",INDEX(#REF!,MATCH(Table48[[#This Row],[Nr.]],#REF!,0),5)),"")</f>
        <v/>
      </c>
      <c r="B186" s="162" t="str">
        <f>'Budget 2023-2024'!B185</f>
        <v>4.2.1A.5.15</v>
      </c>
      <c r="C186" s="163" t="str">
        <f>'Budget 2023-2024'!C185</f>
        <v>[write the cost]</v>
      </c>
      <c r="D186" s="164" t="s">
        <v>639</v>
      </c>
      <c r="E186" s="165">
        <f>'Budget 2023-2024'!G185</f>
        <v>0</v>
      </c>
      <c r="F186" s="165">
        <f>'Budget 2023-2024'!H185</f>
        <v>0</v>
      </c>
      <c r="G186" s="115"/>
      <c r="H186" s="141"/>
      <c r="I186" s="115"/>
      <c r="J186" s="115"/>
      <c r="K186" s="115"/>
      <c r="L186" s="165"/>
      <c r="M186" s="165"/>
      <c r="N186" s="165">
        <f t="shared" si="66"/>
        <v>0</v>
      </c>
      <c r="O186" s="165">
        <f t="shared" si="69"/>
        <v>0</v>
      </c>
      <c r="P186" s="201"/>
      <c r="Q186" s="117"/>
      <c r="R186" s="117"/>
      <c r="S186" s="115" t="str">
        <f t="shared" si="70"/>
        <v/>
      </c>
      <c r="T186" s="106"/>
      <c r="U186" s="164"/>
      <c r="V186" s="164"/>
      <c r="W186" s="165" t="str">
        <f>IFERROR(ROUND(SUMIFS(#REF!,#REF!,$A186,#REF!,U$9,#REF!,V$9)+ROUND((X186-SUMIFS(#REF!,#REF!,$A186,#REF!,U$9,#REF!,V$9))*$X$10,0),0),"")</f>
        <v/>
      </c>
      <c r="X186" s="165">
        <f t="shared" si="67"/>
        <v>0</v>
      </c>
      <c r="Y186" s="201"/>
      <c r="Z186" s="227"/>
      <c r="AA186" s="227"/>
      <c r="AB186" s="115" t="str">
        <f t="shared" si="71"/>
        <v/>
      </c>
      <c r="AC186" s="106"/>
      <c r="AD186" s="164"/>
      <c r="AE186" s="164"/>
      <c r="AF186" s="165" t="str">
        <f>IFERROR(IF(AND($AG$10=$X$10,AG186=X186),W186,(ROUND(SUMIFS(#REF!,#REF!,$B186,#REF!,AD$9,#REF!,AE$9)+ROUND((AG186-SUMIFS(#REF!,#REF!,$B186,#REF!,AD$9,#REF!,AE$9))*$AG$10,0),0))),"")</f>
        <v/>
      </c>
      <c r="AG186" s="165">
        <f t="shared" si="68"/>
        <v>0</v>
      </c>
      <c r="AH186" s="201"/>
      <c r="AI186" s="227"/>
      <c r="AJ186" s="227"/>
      <c r="AK186" s="201" t="str">
        <f t="shared" si="72"/>
        <v/>
      </c>
      <c r="AM186" s="203" t="e">
        <f>#REF!</f>
        <v>#REF!</v>
      </c>
      <c r="AN186" s="166" t="e">
        <f>#REF!</f>
        <v>#REF!</v>
      </c>
      <c r="AO186" s="166" t="e">
        <f>#REF!</f>
        <v>#REF!</v>
      </c>
      <c r="AP186" s="166" t="e">
        <f>#REF!</f>
        <v>#REF!</v>
      </c>
      <c r="AQ186" s="166">
        <f t="shared" si="26"/>
        <v>11</v>
      </c>
      <c r="AR186" s="232" t="s">
        <v>706</v>
      </c>
      <c r="AS186" s="116"/>
      <c r="AT186" s="201"/>
      <c r="AU186" s="106"/>
      <c r="AV186" s="233"/>
    </row>
    <row r="187" spans="1:48" s="107" customFormat="1" outlineLevel="1" collapsed="1">
      <c r="A187" s="235" t="str">
        <f>IFERROR(IF(Table48[[#This Row],[We Effect Funding SEK]]=0,"",INDEX(#REF!,MATCH(Table48[[#This Row],[Nr.]],#REF!,0),5)),"")</f>
        <v/>
      </c>
      <c r="B187" s="235"/>
      <c r="C187" s="236"/>
      <c r="D187" s="237"/>
      <c r="E187" s="169"/>
      <c r="F187" s="169"/>
      <c r="G187" s="115"/>
      <c r="I187" s="115"/>
      <c r="J187" s="115"/>
      <c r="K187" s="115"/>
      <c r="L187" s="169"/>
      <c r="M187" s="169"/>
      <c r="N187" s="169"/>
      <c r="O187" s="169"/>
      <c r="P187" s="201"/>
      <c r="Q187" s="117"/>
      <c r="R187" s="117"/>
      <c r="S187" s="115" t="str">
        <f t="shared" si="70"/>
        <v/>
      </c>
      <c r="T187" s="106"/>
      <c r="U187" s="238"/>
      <c r="V187" s="238"/>
      <c r="W187" s="169"/>
      <c r="X187" s="169"/>
      <c r="Y187" s="201"/>
      <c r="Z187" s="227"/>
      <c r="AA187" s="227"/>
      <c r="AB187" s="115" t="str">
        <f t="shared" si="71"/>
        <v/>
      </c>
      <c r="AC187" s="106"/>
      <c r="AD187" s="238"/>
      <c r="AE187" s="238"/>
      <c r="AF187" s="169"/>
      <c r="AG187" s="169"/>
      <c r="AH187" s="201"/>
      <c r="AI187" s="227"/>
      <c r="AJ187" s="227"/>
      <c r="AK187" s="201" t="str">
        <f t="shared" si="72"/>
        <v/>
      </c>
      <c r="AM187" s="203" t="e">
        <f>#REF!</f>
        <v>#REF!</v>
      </c>
      <c r="AN187" s="166" t="e">
        <f>#REF!</f>
        <v>#REF!</v>
      </c>
      <c r="AO187" s="166" t="e">
        <f>#REF!</f>
        <v>#REF!</v>
      </c>
      <c r="AP187" s="166" t="e">
        <f>#REF!</f>
        <v>#REF!</v>
      </c>
      <c r="AQ187" s="166">
        <f>LEN(B187)</f>
        <v>0</v>
      </c>
      <c r="AR187" s="232"/>
      <c r="AS187" s="116"/>
      <c r="AT187" s="201"/>
      <c r="AU187" s="106"/>
      <c r="AV187" s="233"/>
    </row>
    <row r="188" spans="1:48" s="107" customFormat="1">
      <c r="A188" s="172" t="str">
        <f>IFERROR(IF(Table48[[#This Row],[We Effect Funding SEK]]=0,"",INDEX(#REF!,MATCH(Table48[[#This Row],[Nr.]],#REF!,0),5)),"")</f>
        <v/>
      </c>
      <c r="B188" s="172"/>
      <c r="C188" s="173"/>
      <c r="D188" s="174"/>
      <c r="E188" s="175"/>
      <c r="F188" s="175"/>
      <c r="G188" s="114"/>
      <c r="H188" s="141"/>
      <c r="I188" s="115"/>
      <c r="J188" s="115"/>
      <c r="K188" s="114"/>
      <c r="L188" s="204"/>
      <c r="M188" s="204"/>
      <c r="N188" s="175"/>
      <c r="O188" s="175"/>
      <c r="P188" s="116"/>
      <c r="Q188" s="117"/>
      <c r="R188" s="117"/>
      <c r="S188" s="114" t="str">
        <f t="shared" si="70"/>
        <v/>
      </c>
      <c r="T188" s="113"/>
      <c r="U188" s="204"/>
      <c r="V188" s="204"/>
      <c r="W188" s="175"/>
      <c r="X188" s="175"/>
      <c r="Y188" s="116"/>
      <c r="Z188" s="118"/>
      <c r="AA188" s="118"/>
      <c r="AB188" s="114" t="str">
        <f t="shared" si="71"/>
        <v/>
      </c>
      <c r="AC188" s="113"/>
      <c r="AD188" s="204"/>
      <c r="AE188" s="204"/>
      <c r="AF188" s="175"/>
      <c r="AG188" s="175"/>
      <c r="AH188" s="116"/>
      <c r="AI188" s="118"/>
      <c r="AJ188" s="118"/>
      <c r="AK188" s="116" t="str">
        <f t="shared" si="72"/>
        <v/>
      </c>
      <c r="AL188" s="111"/>
      <c r="AM188" s="203" t="e">
        <f>#REF!</f>
        <v>#REF!</v>
      </c>
      <c r="AN188" s="166" t="e">
        <f>#REF!</f>
        <v>#REF!</v>
      </c>
      <c r="AO188" s="166" t="e">
        <f>#REF!</f>
        <v>#REF!</v>
      </c>
      <c r="AP188" s="166" t="e">
        <f>#REF!</f>
        <v>#REF!</v>
      </c>
      <c r="AQ188" s="166">
        <f>LEN(B188)</f>
        <v>0</v>
      </c>
      <c r="AR188" s="232" t="s">
        <v>700</v>
      </c>
      <c r="AS188" s="116"/>
      <c r="AT188" s="201"/>
      <c r="AU188" s="106"/>
      <c r="AV188" s="233"/>
    </row>
    <row r="189" spans="1:48" s="107" customFormat="1" ht="25.5">
      <c r="A189" s="157" t="str">
        <f>IFERROR(IF(Table48[[#This Row],[We Effect Funding SEK]]=0,"",INDEX(#REF!,MATCH(Table48[[#This Row],[Nr.]],#REF!,0),5)),"")</f>
        <v/>
      </c>
      <c r="B189" s="157">
        <f>'Budget 2023-2024'!B188</f>
        <v>4.5</v>
      </c>
      <c r="C189" s="170" t="str">
        <f>'Budget 2023-2024'!C188</f>
        <v>Outcome 4: Sustainable models for organisational development of the project partners are in place</v>
      </c>
      <c r="D189" s="160"/>
      <c r="E189" s="160">
        <f>E190+E246</f>
        <v>1349339</v>
      </c>
      <c r="F189" s="160">
        <f>F190+F246</f>
        <v>256877</v>
      </c>
      <c r="G189" s="115"/>
      <c r="H189" s="171"/>
      <c r="I189" s="115"/>
      <c r="J189" s="115"/>
      <c r="K189" s="115"/>
      <c r="L189" s="160">
        <f>L190+L246</f>
        <v>143000</v>
      </c>
      <c r="M189" s="160">
        <f>M190+M246</f>
        <v>143000</v>
      </c>
      <c r="N189" s="160">
        <f>N190+N246</f>
        <v>13493491933</v>
      </c>
      <c r="O189" s="160">
        <f>O190+O246</f>
        <v>256877</v>
      </c>
      <c r="P189" s="201"/>
      <c r="Q189" s="117"/>
      <c r="R189" s="117"/>
      <c r="S189" s="115">
        <f t="shared" ref="S189:S194" si="73">IF(OR($AR189="Total Project Costs",$AR189="Heading",$AR189="Subheading",$AR189="Component",$AR189="Output",$AR189="Activity",$AR189="Budget Line"),IF(AND(E189=0,O189=0),"",IF(AND(E189=0,O189&gt;0),100,IF(AND(E189&gt;0,O189=0),100,IF(E189=O189,"",ABS(ROUND((O189-E189)/E189,4)*100))))),"")</f>
        <v>80.959999999999994</v>
      </c>
      <c r="T189" s="106"/>
      <c r="U189" s="160">
        <f>U190+U246</f>
        <v>0</v>
      </c>
      <c r="V189" s="160">
        <f>V190+V246</f>
        <v>0</v>
      </c>
      <c r="W189" s="160">
        <f>W190+W246</f>
        <v>0</v>
      </c>
      <c r="X189" s="160">
        <f>X190+X246</f>
        <v>256877</v>
      </c>
      <c r="Y189" s="201"/>
      <c r="Z189" s="118"/>
      <c r="AA189" s="118"/>
      <c r="AB189" s="115" t="str">
        <f t="shared" ref="AB189:AB194" si="74">IF(OR($AR189="Total Project Costs",$AR189="Heading",$AR189="Subheading",$AR189="Component",$AR189="Output",$AR189="Activity",$AR189="Budget Line"),IF(AND(O189=0,X189=0),"",IF(AND(O189=0,X189&gt;0),100,IF(AND(O189&gt;0,X189=0),100,IF(O189=X189,"",ABS(ROUND((X189-O189)/O189,4)*100))))),"")</f>
        <v/>
      </c>
      <c r="AC189" s="106"/>
      <c r="AD189" s="160">
        <f>AD190+AD246</f>
        <v>31500</v>
      </c>
      <c r="AE189" s="160">
        <f>AE190+AE246</f>
        <v>31500</v>
      </c>
      <c r="AF189" s="160">
        <f>AF190+AF246</f>
        <v>0</v>
      </c>
      <c r="AG189" s="160">
        <f>AG190+AG246</f>
        <v>256877</v>
      </c>
      <c r="AH189" s="201"/>
      <c r="AI189" s="118"/>
      <c r="AJ189" s="118">
        <v>256875.74</v>
      </c>
      <c r="AK189" s="201" t="str">
        <f t="shared" ref="AK189:AK194" si="75">IF(OR($AR189="Total Project Costs",$AR189="Heading",$AR189="Subheading",$AR189="Component",$AR189="Output",$AR189="Activity",$AR189="Budget Line"),IF(AND(X189=0,AG189=0),"",IF(AND(X189=0,AG189&gt;0),100,IF(AND(X189&gt;0,AG189=0),100,IF(X189=AG189,"",ABS(ROUND((AG189-X189)/X189,4)*100))))),"")</f>
        <v/>
      </c>
      <c r="AL189" s="106"/>
      <c r="AM189" s="203" t="e">
        <f>#REF!</f>
        <v>#REF!</v>
      </c>
      <c r="AN189" s="203" t="e">
        <f>#REF!</f>
        <v>#REF!</v>
      </c>
      <c r="AO189" s="166" t="e">
        <f>#REF!</f>
        <v>#REF!</v>
      </c>
      <c r="AP189" s="166" t="e">
        <f>#REF!</f>
        <v>#REF!</v>
      </c>
      <c r="AQ189" s="166">
        <f>LEN(B189)</f>
        <v>3</v>
      </c>
      <c r="AR189" s="232" t="s">
        <v>696</v>
      </c>
      <c r="AS189" s="116"/>
      <c r="AT189" s="201"/>
      <c r="AU189" s="106"/>
      <c r="AV189" s="233"/>
    </row>
    <row r="190" spans="1:48" s="107" customFormat="1" ht="15">
      <c r="A190" s="176" t="str">
        <f>IFERROR(IF(Table48[[#This Row],[We Effect Funding SEK]]=0,"",INDEX(#REF!,MATCH(Table48[[#This Row],[Nr.]],#REF!,0),5)),"")</f>
        <v/>
      </c>
      <c r="B190" s="177" t="str">
        <f>'Budget 2023-2024'!B189</f>
        <v>4.5.1</v>
      </c>
      <c r="C190" s="178" t="str">
        <f>'Budget 2023-2024'!C189</f>
        <v>Organizational development-Business model development</v>
      </c>
      <c r="D190" s="179"/>
      <c r="E190" s="179">
        <f>E191+E202+E213+E224+E235</f>
        <v>185596</v>
      </c>
      <c r="F190" s="179">
        <f>F191+F202+F213+F224+F235</f>
        <v>35332</v>
      </c>
      <c r="G190" s="180"/>
      <c r="H190" s="171"/>
      <c r="I190" s="180"/>
      <c r="J190" s="180"/>
      <c r="K190" s="180"/>
      <c r="L190" s="205">
        <f>L191+L202+L213+L224+L235</f>
        <v>0</v>
      </c>
      <c r="M190" s="205">
        <f>M191+M202+M213+M224+M235</f>
        <v>0</v>
      </c>
      <c r="N190" s="179">
        <f>N191+N202+N213+N224+N235</f>
        <v>1855954628</v>
      </c>
      <c r="O190" s="179">
        <f>O191+O202+O213+O224+O235</f>
        <v>35332</v>
      </c>
      <c r="P190" s="206"/>
      <c r="Q190" s="218"/>
      <c r="R190" s="218"/>
      <c r="S190" s="180">
        <f t="shared" si="73"/>
        <v>80.959999999999994</v>
      </c>
      <c r="T190" s="106"/>
      <c r="U190" s="205">
        <f>U191+U202+U213+U224+U235</f>
        <v>0</v>
      </c>
      <c r="V190" s="205">
        <f>V191+V202+V213+V224+V235</f>
        <v>0</v>
      </c>
      <c r="W190" s="179">
        <f>W191+W202+W213+W224+W235</f>
        <v>0</v>
      </c>
      <c r="X190" s="179">
        <f>X191+X202+X213+X224+X235</f>
        <v>35332</v>
      </c>
      <c r="Y190" s="206"/>
      <c r="Z190" s="229"/>
      <c r="AA190" s="229"/>
      <c r="AB190" s="180" t="str">
        <f t="shared" si="74"/>
        <v/>
      </c>
      <c r="AC190" s="106"/>
      <c r="AD190" s="205">
        <f>AD191+AD202+AD213+AD224+AD235</f>
        <v>0</v>
      </c>
      <c r="AE190" s="205">
        <f>AE191+AE202+AE213+AE224+AE235</f>
        <v>0</v>
      </c>
      <c r="AF190" s="179">
        <f>AF191+AF202+AF213+AF224+AF235</f>
        <v>0</v>
      </c>
      <c r="AG190" s="179">
        <f>AG191+AG202+AG213+AG224+AG235</f>
        <v>35332</v>
      </c>
      <c r="AH190" s="206"/>
      <c r="AI190" s="229"/>
      <c r="AJ190" s="118">
        <v>35332.080000000002</v>
      </c>
      <c r="AK190" s="206" t="str">
        <f t="shared" si="75"/>
        <v/>
      </c>
      <c r="AL190" s="106"/>
      <c r="AM190" s="203" t="e">
        <f>#REF!</f>
        <v>#REF!</v>
      </c>
      <c r="AN190" s="166" t="e">
        <f>#REF!</f>
        <v>#REF!</v>
      </c>
      <c r="AO190" s="166" t="e">
        <f>#REF!</f>
        <v>#REF!</v>
      </c>
      <c r="AP190" s="166" t="e">
        <f>#REF!</f>
        <v>#REF!</v>
      </c>
      <c r="AQ190" s="166">
        <f t="shared" si="26"/>
        <v>5</v>
      </c>
      <c r="AR190" s="232" t="s">
        <v>696</v>
      </c>
      <c r="AS190" s="116"/>
      <c r="AT190" s="201"/>
      <c r="AU190" s="106"/>
      <c r="AV190" s="233"/>
    </row>
    <row r="191" spans="1:48" s="107" customFormat="1">
      <c r="A191" s="181" t="str">
        <f>IFERROR(IF(Table48[[#This Row],[We Effect Funding SEK]]=0,"",INDEX(#REF!,MATCH(Table48[[#This Row],[Nr.]],#REF!,0),5)),"")</f>
        <v/>
      </c>
      <c r="B191" s="182" t="str">
        <f>'Budget 2023-2024'!B190</f>
        <v>4.5.1.1</v>
      </c>
      <c r="C191" s="183" t="str">
        <f>'Budget 2023-2024'!C190</f>
        <v>NFF Board meetings</v>
      </c>
      <c r="D191" s="184"/>
      <c r="E191" s="184">
        <f>SUM(E192:E201)</f>
        <v>92596</v>
      </c>
      <c r="F191" s="184">
        <f>SUM(F192:F201)</f>
        <v>17628</v>
      </c>
      <c r="G191" s="115"/>
      <c r="H191" s="141"/>
      <c r="I191" s="115"/>
      <c r="J191" s="115"/>
      <c r="K191" s="115"/>
      <c r="L191" s="184">
        <f>SUM(L192:L201)</f>
        <v>0</v>
      </c>
      <c r="M191" s="184">
        <f>SUM(M192:M201)</f>
        <v>0</v>
      </c>
      <c r="N191" s="184">
        <f>SUM(N192:N201)</f>
        <v>925981212</v>
      </c>
      <c r="O191" s="184">
        <f>SUM(O192:O201)</f>
        <v>17628</v>
      </c>
      <c r="P191" s="201"/>
      <c r="Q191" s="117"/>
      <c r="R191" s="117"/>
      <c r="S191" s="115">
        <f t="shared" si="73"/>
        <v>80.959999999999994</v>
      </c>
      <c r="T191" s="106"/>
      <c r="U191" s="184">
        <f>SUM(U192:U201)</f>
        <v>0</v>
      </c>
      <c r="V191" s="184">
        <f>SUM(V192:V201)</f>
        <v>0</v>
      </c>
      <c r="W191" s="184">
        <f>SUM(W192:W201)</f>
        <v>0</v>
      </c>
      <c r="X191" s="184">
        <f>SUM(X192:X201)</f>
        <v>17628</v>
      </c>
      <c r="Y191" s="201"/>
      <c r="Z191" s="118"/>
      <c r="AA191" s="118"/>
      <c r="AB191" s="115" t="str">
        <f t="shared" si="74"/>
        <v/>
      </c>
      <c r="AC191" s="106"/>
      <c r="AD191" s="184">
        <f>SUM(AD192:AD201)</f>
        <v>0</v>
      </c>
      <c r="AE191" s="184">
        <f>SUM(AE192:AE201)</f>
        <v>0</v>
      </c>
      <c r="AF191" s="184">
        <f>SUM(AF192:AF201)</f>
        <v>0</v>
      </c>
      <c r="AG191" s="184">
        <f>SUM(AG192:AG201)</f>
        <v>17628</v>
      </c>
      <c r="AH191" s="201"/>
      <c r="AI191" s="118"/>
      <c r="AJ191" s="118"/>
      <c r="AK191" s="201" t="str">
        <f t="shared" si="75"/>
        <v/>
      </c>
      <c r="AM191" s="203" t="e">
        <f>#REF!</f>
        <v>#REF!</v>
      </c>
      <c r="AN191" s="166" t="e">
        <f>#REF!</f>
        <v>#REF!</v>
      </c>
      <c r="AO191" s="166" t="e">
        <f>#REF!</f>
        <v>#REF!</v>
      </c>
      <c r="AP191" s="166" t="e">
        <f>#REF!</f>
        <v>#REF!</v>
      </c>
      <c r="AQ191" s="166">
        <f t="shared" si="26"/>
        <v>7</v>
      </c>
      <c r="AR191" s="232" t="s">
        <v>705</v>
      </c>
      <c r="AS191" s="116"/>
      <c r="AT191" s="201"/>
      <c r="AU191" s="106"/>
      <c r="AV191" s="233"/>
    </row>
    <row r="192" spans="1:48" s="107" customFormat="1" outlineLevel="1">
      <c r="A192" s="162" t="str">
        <f>IFERROR(IF(Table48[[#This Row],[We Effect Funding SEK]]=0,"",INDEX(#REF!,MATCH(Table48[[#This Row],[Nr.]],#REF!,0),5)),"")</f>
        <v/>
      </c>
      <c r="B192" s="162" t="str">
        <f>'Budget 2023-2024'!B191</f>
        <v>4.5.1.1.1</v>
      </c>
      <c r="C192" s="163" t="str">
        <f>'Budget 2023-2024'!C191</f>
        <v>Travel Costs  (8 participants +1 Ex.Director)</v>
      </c>
      <c r="D192" s="164" t="s">
        <v>639</v>
      </c>
      <c r="E192" s="165">
        <f>'Budget 2023-2024'!G191</f>
        <v>47270</v>
      </c>
      <c r="F192" s="165">
        <f>'Budget 2023-2024'!H191</f>
        <v>8999</v>
      </c>
      <c r="G192" s="115"/>
      <c r="H192" s="141"/>
      <c r="I192" s="115"/>
      <c r="J192" s="115"/>
      <c r="K192" s="115"/>
      <c r="L192" s="165"/>
      <c r="M192" s="165"/>
      <c r="N192" s="165">
        <f t="shared" ref="N192:N201" si="76">IFERROR(ROUND(O192*$O$10,0),0)</f>
        <v>472708471</v>
      </c>
      <c r="O192" s="165">
        <f>IFERROR(IF(L192+M192=0,F192,ROUND(F192+ROUND(L192/$O$10,2)-ROUND(M192/$O$10,2),0)),0)</f>
        <v>8999</v>
      </c>
      <c r="P192" s="201"/>
      <c r="Q192" s="117"/>
      <c r="R192" s="117"/>
      <c r="S192" s="115" t="str">
        <f t="shared" si="73"/>
        <v/>
      </c>
      <c r="T192" s="106"/>
      <c r="U192" s="164"/>
      <c r="V192" s="164"/>
      <c r="W192" s="165" t="str">
        <f>IFERROR(ROUND(SUMIFS(#REF!,#REF!,$A192,#REF!,U$9,#REF!,V$9)+ROUND((X192-SUMIFS(#REF!,#REF!,$A192,#REF!,U$9,#REF!,V$9))*$X$10,0),0),"")</f>
        <v/>
      </c>
      <c r="X192" s="165">
        <f t="shared" ref="X192:X201" si="77">IFERROR(IF(U192+V192=0,O192,ROUND(O192+ROUND(U192/$X$10,2)-ROUND(V192/$X$10,2),0)),0)</f>
        <v>8999</v>
      </c>
      <c r="Y192" s="201"/>
      <c r="Z192" s="227"/>
      <c r="AA192" s="227"/>
      <c r="AB192" s="115" t="str">
        <f t="shared" si="74"/>
        <v/>
      </c>
      <c r="AC192" s="106"/>
      <c r="AD192" s="164"/>
      <c r="AE192" s="164"/>
      <c r="AF192" s="165" t="str">
        <f>IFERROR(IF(AND($AG$10=$X$10,AG192=X192),W192,(ROUND(SUMIFS(#REF!,#REF!,$B192,#REF!,AD$9,#REF!,AE$9)+ROUND((AG192-SUMIFS(#REF!,#REF!,$B192,#REF!,AD$9,#REF!,AE$9))*$AG$10,0),0))),"")</f>
        <v/>
      </c>
      <c r="AG192" s="165">
        <f t="shared" ref="AG192:AG201" si="78">IFERROR(IF(AD192+AE192=0,X192,ROUND(X192+ROUND(AD192/$AG$10,2)-ROUND(AE192/$AG$10,2),0)),0)</f>
        <v>8999</v>
      </c>
      <c r="AH192" s="201"/>
      <c r="AI192" s="227"/>
      <c r="AJ192" s="227"/>
      <c r="AK192" s="201" t="str">
        <f t="shared" si="75"/>
        <v/>
      </c>
      <c r="AM192" s="203" t="e">
        <f>#REF!</f>
        <v>#REF!</v>
      </c>
      <c r="AN192" s="166" t="e">
        <f>#REF!</f>
        <v>#REF!</v>
      </c>
      <c r="AO192" s="166" t="e">
        <f>#REF!</f>
        <v>#REF!</v>
      </c>
      <c r="AP192" s="166" t="e">
        <f>#REF!</f>
        <v>#REF!</v>
      </c>
      <c r="AQ192" s="166">
        <f t="shared" si="26"/>
        <v>9</v>
      </c>
      <c r="AR192" s="232" t="s">
        <v>706</v>
      </c>
      <c r="AS192" s="116"/>
      <c r="AT192" s="201"/>
      <c r="AU192" s="106"/>
      <c r="AV192" s="233"/>
    </row>
    <row r="193" spans="1:48" s="107" customFormat="1" outlineLevel="1">
      <c r="A193" s="162" t="str">
        <f>IFERROR(IF(Table48[[#This Row],[We Effect Funding SEK]]=0,"",INDEX(#REF!,MATCH(Table48[[#This Row],[Nr.]],#REF!,0),5)),"")</f>
        <v/>
      </c>
      <c r="B193" s="162" t="str">
        <f>'Budget 2023-2024'!B192</f>
        <v>4.5.1.1.2</v>
      </c>
      <c r="C193" s="163" t="str">
        <f>'Budget 2023-2024'!C192</f>
        <v>Lunch and accomodation for Management Board</v>
      </c>
      <c r="D193" s="164" t="s">
        <v>639</v>
      </c>
      <c r="E193" s="165">
        <f>'Budget 2023-2024'!G192</f>
        <v>45326</v>
      </c>
      <c r="F193" s="165">
        <f>'Budget 2023-2024'!H192</f>
        <v>8629</v>
      </c>
      <c r="G193" s="115"/>
      <c r="H193" s="141"/>
      <c r="I193" s="115"/>
      <c r="J193" s="115"/>
      <c r="K193" s="115"/>
      <c r="L193" s="165"/>
      <c r="M193" s="165"/>
      <c r="N193" s="165">
        <f t="shared" si="76"/>
        <v>453272741</v>
      </c>
      <c r="O193" s="165">
        <f>IFERROR(IF(L193+M193=0,F193,ROUND(F193+ROUND(L193/$O$10,2)-ROUND(M193/$O$10,2),0)),0)</f>
        <v>8629</v>
      </c>
      <c r="P193" s="201"/>
      <c r="Q193" s="117"/>
      <c r="R193" s="117"/>
      <c r="S193" s="115" t="str">
        <f t="shared" si="73"/>
        <v/>
      </c>
      <c r="T193" s="106"/>
      <c r="U193" s="164"/>
      <c r="V193" s="164"/>
      <c r="W193" s="165" t="str">
        <f>IFERROR(ROUND(SUMIFS(#REF!,#REF!,$A193,#REF!,U$9,#REF!,V$9)+ROUND((X193-SUMIFS(#REF!,#REF!,$A193,#REF!,U$9,#REF!,V$9))*$X$10,0),0),"")</f>
        <v/>
      </c>
      <c r="X193" s="165">
        <f t="shared" si="77"/>
        <v>8629</v>
      </c>
      <c r="Y193" s="201"/>
      <c r="Z193" s="227"/>
      <c r="AA193" s="227"/>
      <c r="AB193" s="115" t="str">
        <f t="shared" si="74"/>
        <v/>
      </c>
      <c r="AC193" s="106"/>
      <c r="AD193" s="164"/>
      <c r="AE193" s="164"/>
      <c r="AF193" s="165" t="str">
        <f>IFERROR(IF(AND($AG$10=$X$10,AG193=X193),W193,(ROUND(SUMIFS(#REF!,#REF!,$B193,#REF!,AD$9,#REF!,AE$9)+ROUND((AG193-SUMIFS(#REF!,#REF!,$B193,#REF!,AD$9,#REF!,AE$9))*$AG$10,0),0))),"")</f>
        <v/>
      </c>
      <c r="AG193" s="165">
        <f t="shared" si="78"/>
        <v>8629</v>
      </c>
      <c r="AH193" s="201"/>
      <c r="AI193" s="227"/>
      <c r="AJ193" s="227"/>
      <c r="AK193" s="201" t="str">
        <f t="shared" si="75"/>
        <v/>
      </c>
      <c r="AM193" s="203" t="e">
        <f>#REF!</f>
        <v>#REF!</v>
      </c>
      <c r="AN193" s="166" t="e">
        <f>#REF!</f>
        <v>#REF!</v>
      </c>
      <c r="AO193" s="166" t="e">
        <f>#REF!</f>
        <v>#REF!</v>
      </c>
      <c r="AP193" s="166" t="e">
        <f>#REF!</f>
        <v>#REF!</v>
      </c>
      <c r="AQ193" s="166">
        <f t="shared" si="26"/>
        <v>9</v>
      </c>
      <c r="AR193" s="232" t="s">
        <v>706</v>
      </c>
      <c r="AS193" s="116"/>
      <c r="AT193" s="201"/>
      <c r="AU193" s="106"/>
      <c r="AV193" s="233"/>
    </row>
    <row r="194" spans="1:48" s="107" customFormat="1" hidden="1" outlineLevel="1">
      <c r="A194" s="162" t="str">
        <f>IFERROR(IF(Table48[[#This Row],[We Effect Funding SEK]]=0,"",INDEX(#REF!,MATCH(Table48[[#This Row],[Nr.]],#REF!,0),5)),"")</f>
        <v/>
      </c>
      <c r="B194" s="162" t="str">
        <f>'Budget 2023-2024'!B193</f>
        <v>4.5.1.1.3</v>
      </c>
      <c r="C194" s="163" t="str">
        <f>'Budget 2023-2024'!C193</f>
        <v>[write the cost]</v>
      </c>
      <c r="D194" s="164" t="s">
        <v>639</v>
      </c>
      <c r="E194" s="165">
        <f>'Budget 2023-2024'!G193</f>
        <v>0</v>
      </c>
      <c r="F194" s="165">
        <f>'Budget 2023-2024'!H193</f>
        <v>0</v>
      </c>
      <c r="G194" s="115"/>
      <c r="H194" s="141"/>
      <c r="I194" s="115"/>
      <c r="J194" s="115"/>
      <c r="K194" s="115"/>
      <c r="L194" s="165"/>
      <c r="M194" s="165"/>
      <c r="N194" s="165">
        <f t="shared" si="76"/>
        <v>0</v>
      </c>
      <c r="O194" s="165">
        <f>IFERROR(IF(L194+M194=0,F194,ROUND(F194+ROUND(L194/$O$10,2)-ROUND(M194/$O$10,2),0)),0)</f>
        <v>0</v>
      </c>
      <c r="P194" s="201"/>
      <c r="Q194" s="117"/>
      <c r="R194" s="117"/>
      <c r="S194" s="115" t="str">
        <f t="shared" si="73"/>
        <v/>
      </c>
      <c r="T194" s="106"/>
      <c r="U194" s="164"/>
      <c r="V194" s="164"/>
      <c r="W194" s="165" t="str">
        <f>IFERROR(ROUND(SUMIFS(#REF!,#REF!,$A194,#REF!,U$9,#REF!,V$9)+ROUND((X194-SUMIFS(#REF!,#REF!,$A194,#REF!,U$9,#REF!,V$9))*$X$10,0),0),"")</f>
        <v/>
      </c>
      <c r="X194" s="165">
        <f t="shared" si="77"/>
        <v>0</v>
      </c>
      <c r="Y194" s="201"/>
      <c r="Z194" s="227"/>
      <c r="AA194" s="227"/>
      <c r="AB194" s="115" t="str">
        <f t="shared" si="74"/>
        <v/>
      </c>
      <c r="AC194" s="106"/>
      <c r="AD194" s="164"/>
      <c r="AE194" s="164"/>
      <c r="AF194" s="165" t="str">
        <f>IFERROR(IF(AND($AG$10=$X$10,AG194=X194),W194,(ROUND(SUMIFS(#REF!,#REF!,$B194,#REF!,AD$9,#REF!,AE$9)+ROUND((AG194-SUMIFS(#REF!,#REF!,$B194,#REF!,AD$9,#REF!,AE$9))*$AG$10,0),0))),"")</f>
        <v/>
      </c>
      <c r="AG194" s="165">
        <f t="shared" si="78"/>
        <v>0</v>
      </c>
      <c r="AH194" s="201"/>
      <c r="AI194" s="227"/>
      <c r="AJ194" s="227"/>
      <c r="AK194" s="201" t="str">
        <f t="shared" si="75"/>
        <v/>
      </c>
      <c r="AM194" s="203" t="e">
        <f>#REF!</f>
        <v>#REF!</v>
      </c>
      <c r="AN194" s="166" t="e">
        <f>#REF!</f>
        <v>#REF!</v>
      </c>
      <c r="AO194" s="166" t="e">
        <f>#REF!</f>
        <v>#REF!</v>
      </c>
      <c r="AP194" s="166" t="e">
        <f>#REF!</f>
        <v>#REF!</v>
      </c>
      <c r="AQ194" s="166">
        <f t="shared" si="26"/>
        <v>9</v>
      </c>
      <c r="AR194" s="232" t="s">
        <v>706</v>
      </c>
      <c r="AS194" s="116"/>
      <c r="AT194" s="201"/>
      <c r="AU194" s="106"/>
      <c r="AV194" s="233"/>
    </row>
    <row r="195" spans="1:48" s="107" customFormat="1" hidden="1" outlineLevel="1">
      <c r="A195" s="162" t="str">
        <f>IFERROR(IF(Table48[[#This Row],[We Effect Funding SEK]]=0,"",INDEX(#REF!,MATCH(Table48[[#This Row],[Nr.]],#REF!,0),5)),"")</f>
        <v/>
      </c>
      <c r="B195" s="162" t="str">
        <f>'Budget 2023-2024'!B194</f>
        <v>4.5.1.1.4</v>
      </c>
      <c r="C195" s="163" t="str">
        <f>'Budget 2023-2024'!C194</f>
        <v>[write the cost]</v>
      </c>
      <c r="D195" s="164" t="s">
        <v>639</v>
      </c>
      <c r="E195" s="165">
        <f>'Budget 2023-2024'!G194</f>
        <v>0</v>
      </c>
      <c r="F195" s="165">
        <f>'Budget 2023-2024'!H194</f>
        <v>0</v>
      </c>
      <c r="G195" s="115"/>
      <c r="H195" s="141"/>
      <c r="I195" s="115"/>
      <c r="J195" s="115"/>
      <c r="K195" s="115"/>
      <c r="L195" s="165"/>
      <c r="M195" s="165"/>
      <c r="N195" s="165">
        <f t="shared" si="76"/>
        <v>0</v>
      </c>
      <c r="O195" s="165">
        <f>IFERROR(IF(L195+M195=0,F195,ROUND(F195+ROUND(L195/$O$10,2)-ROUND(M195/$O$10,2),0)),0)</f>
        <v>0</v>
      </c>
      <c r="P195" s="201"/>
      <c r="Q195" s="117"/>
      <c r="R195" s="117"/>
      <c r="S195" s="115"/>
      <c r="T195" s="106"/>
      <c r="U195" s="164"/>
      <c r="V195" s="164"/>
      <c r="W195" s="165" t="str">
        <f>IFERROR(ROUND(SUMIFS(#REF!,#REF!,$A195,#REF!,U$9,#REF!,V$9)+ROUND((X195-SUMIFS(#REF!,#REF!,$A195,#REF!,U$9,#REF!,V$9))*$X$10,0),0),"")</f>
        <v/>
      </c>
      <c r="X195" s="165">
        <f t="shared" si="77"/>
        <v>0</v>
      </c>
      <c r="Y195" s="201"/>
      <c r="Z195" s="227"/>
      <c r="AA195" s="227"/>
      <c r="AB195" s="115"/>
      <c r="AC195" s="106"/>
      <c r="AD195" s="164"/>
      <c r="AE195" s="164"/>
      <c r="AF195" s="165" t="str">
        <f>IFERROR(IF(AND($AG$10=$X$10,AG195=X195),W195,(ROUND(SUMIFS(#REF!,#REF!,$B195,#REF!,AD$9,#REF!,AE$9)+ROUND((AG195-SUMIFS(#REF!,#REF!,$B195,#REF!,AD$9,#REF!,AE$9))*$AG$10,0),0))),"")</f>
        <v/>
      </c>
      <c r="AG195" s="165">
        <f t="shared" si="78"/>
        <v>0</v>
      </c>
      <c r="AH195" s="201"/>
      <c r="AI195" s="227"/>
      <c r="AJ195" s="227"/>
      <c r="AK195" s="201"/>
      <c r="AM195" s="203" t="e">
        <f>#REF!</f>
        <v>#REF!</v>
      </c>
      <c r="AN195" s="166" t="e">
        <f>#REF!</f>
        <v>#REF!</v>
      </c>
      <c r="AO195" s="166" t="e">
        <f>#REF!</f>
        <v>#REF!</v>
      </c>
      <c r="AP195" s="166" t="e">
        <f>#REF!</f>
        <v>#REF!</v>
      </c>
      <c r="AQ195" s="166">
        <f t="shared" si="26"/>
        <v>9</v>
      </c>
      <c r="AR195" s="232" t="s">
        <v>706</v>
      </c>
      <c r="AS195" s="116"/>
      <c r="AT195" s="201"/>
      <c r="AU195" s="106"/>
      <c r="AV195" s="233"/>
    </row>
    <row r="196" spans="1:48" s="107" customFormat="1" hidden="1" outlineLevel="1">
      <c r="A196" s="162" t="str">
        <f>IFERROR(IF(Table48[[#This Row],[We Effect Funding SEK]]=0,"",INDEX(#REF!,MATCH(Table48[[#This Row],[Nr.]],#REF!,0),5)),"")</f>
        <v/>
      </c>
      <c r="B196" s="162" t="str">
        <f>'Budget 2023-2024'!B195</f>
        <v>4.5.1.1.5</v>
      </c>
      <c r="C196" s="163" t="str">
        <f>'Budget 2023-2024'!C195</f>
        <v>[write the cost]</v>
      </c>
      <c r="D196" s="164" t="s">
        <v>639</v>
      </c>
      <c r="E196" s="165">
        <f>'Budget 2023-2024'!G195</f>
        <v>0</v>
      </c>
      <c r="F196" s="165">
        <f>'Budget 2023-2024'!H195</f>
        <v>0</v>
      </c>
      <c r="G196" s="115"/>
      <c r="H196" s="141"/>
      <c r="I196" s="115"/>
      <c r="J196" s="115"/>
      <c r="K196" s="115"/>
      <c r="L196" s="165"/>
      <c r="M196" s="165"/>
      <c r="N196" s="165">
        <f t="shared" si="76"/>
        <v>0</v>
      </c>
      <c r="O196" s="165">
        <f t="shared" ref="O196:O201" si="79">IFERROR(IF(L196+M196=0,F196,ROUND(F196+ROUND(L196/$O$10,2)-ROUND(M196/$O$10,2),0)),0)</f>
        <v>0</v>
      </c>
      <c r="P196" s="201"/>
      <c r="Q196" s="117"/>
      <c r="R196" s="117"/>
      <c r="S196" s="115" t="str">
        <f t="shared" ref="S196:S205" si="80">IF(OR($AR196="Total Project Costs",$AR196="Heading",$AR196="Subheading",$AR196="Component",$AR196="Output",$AR196="Activity",$AR196="Budget Line"),IF(AND(E196=0,O196=0),"",IF(AND(E196=0,O196&gt;0),100,IF(AND(E196&gt;0,O196=0),100,IF(E196=O196,"",ABS(ROUND((O196-E196)/E196,4)*100))))),"")</f>
        <v/>
      </c>
      <c r="T196" s="106"/>
      <c r="U196" s="164"/>
      <c r="V196" s="164"/>
      <c r="W196" s="165" t="str">
        <f>IFERROR(ROUND(SUMIFS(#REF!,#REF!,$A196,#REF!,U$9,#REF!,V$9)+ROUND((X196-SUMIFS(#REF!,#REF!,$A196,#REF!,U$9,#REF!,V$9))*$X$10,0),0),"")</f>
        <v/>
      </c>
      <c r="X196" s="165">
        <f t="shared" si="77"/>
        <v>0</v>
      </c>
      <c r="Y196" s="201"/>
      <c r="Z196" s="227"/>
      <c r="AA196" s="227"/>
      <c r="AB196" s="115" t="str">
        <f t="shared" ref="AB196:AB205" si="81">IF(OR($AR196="Total Project Costs",$AR196="Heading",$AR196="Subheading",$AR196="Component",$AR196="Output",$AR196="Activity",$AR196="Budget Line"),IF(AND(O196=0,X196=0),"",IF(AND(O196=0,X196&gt;0),100,IF(AND(O196&gt;0,X196=0),100,IF(O196=X196,"",ABS(ROUND((X196-O196)/O196,4)*100))))),"")</f>
        <v/>
      </c>
      <c r="AC196" s="106"/>
      <c r="AD196" s="164"/>
      <c r="AE196" s="164"/>
      <c r="AF196" s="165" t="str">
        <f>IFERROR(IF(AND($AG$10=$X$10,AG196=X196),W196,(ROUND(SUMIFS(#REF!,#REF!,$B196,#REF!,AD$9,#REF!,AE$9)+ROUND((AG196-SUMIFS(#REF!,#REF!,$B196,#REF!,AD$9,#REF!,AE$9))*$AG$10,0),0))),"")</f>
        <v/>
      </c>
      <c r="AG196" s="165">
        <f t="shared" si="78"/>
        <v>0</v>
      </c>
      <c r="AH196" s="201"/>
      <c r="AI196" s="227"/>
      <c r="AJ196" s="227"/>
      <c r="AK196" s="201" t="str">
        <f t="shared" ref="AK196:AK205" si="82">IF(OR($AR196="Total Project Costs",$AR196="Heading",$AR196="Subheading",$AR196="Component",$AR196="Output",$AR196="Activity",$AR196="Budget Line"),IF(AND(X196=0,AG196=0),"",IF(AND(X196=0,AG196&gt;0),100,IF(AND(X196&gt;0,AG196=0),100,IF(X196=AG196,"",ABS(ROUND((AG196-X196)/X196,4)*100))))),"")</f>
        <v/>
      </c>
      <c r="AM196" s="203" t="e">
        <f>#REF!</f>
        <v>#REF!</v>
      </c>
      <c r="AN196" s="166" t="e">
        <f>#REF!</f>
        <v>#REF!</v>
      </c>
      <c r="AO196" s="166" t="e">
        <f>#REF!</f>
        <v>#REF!</v>
      </c>
      <c r="AP196" s="166" t="e">
        <f>#REF!</f>
        <v>#REF!</v>
      </c>
      <c r="AQ196" s="166">
        <f t="shared" si="26"/>
        <v>9</v>
      </c>
      <c r="AR196" s="232" t="s">
        <v>706</v>
      </c>
      <c r="AS196" s="116"/>
      <c r="AT196" s="201"/>
      <c r="AU196" s="106"/>
      <c r="AV196" s="233"/>
    </row>
    <row r="197" spans="1:48" s="107" customFormat="1" hidden="1" outlineLevel="1">
      <c r="A197" s="162" t="str">
        <f>IFERROR(IF(Table48[[#This Row],[We Effect Funding SEK]]=0,"",INDEX(#REF!,MATCH(Table48[[#This Row],[Nr.]],#REF!,0),5)),"")</f>
        <v/>
      </c>
      <c r="B197" s="162" t="str">
        <f>'Budget 2023-2024'!B196</f>
        <v>4.5.1.1.6</v>
      </c>
      <c r="C197" s="163" t="str">
        <f>'Budget 2023-2024'!C196</f>
        <v>[write the cost]</v>
      </c>
      <c r="D197" s="164" t="s">
        <v>639</v>
      </c>
      <c r="E197" s="165">
        <f>'Budget 2023-2024'!G196</f>
        <v>0</v>
      </c>
      <c r="F197" s="165">
        <f>'Budget 2023-2024'!H196</f>
        <v>0</v>
      </c>
      <c r="G197" s="115"/>
      <c r="H197" s="141"/>
      <c r="I197" s="115"/>
      <c r="J197" s="115"/>
      <c r="K197" s="115"/>
      <c r="L197" s="165"/>
      <c r="M197" s="165"/>
      <c r="N197" s="165">
        <f t="shared" si="76"/>
        <v>0</v>
      </c>
      <c r="O197" s="165">
        <f t="shared" si="79"/>
        <v>0</v>
      </c>
      <c r="P197" s="201"/>
      <c r="Q197" s="117"/>
      <c r="R197" s="117"/>
      <c r="S197" s="115" t="str">
        <f t="shared" si="80"/>
        <v/>
      </c>
      <c r="T197" s="106"/>
      <c r="U197" s="164"/>
      <c r="V197" s="164"/>
      <c r="W197" s="165" t="str">
        <f>IFERROR(ROUND(SUMIFS(#REF!,#REF!,$A197,#REF!,U$9,#REF!,V$9)+ROUND((X197-SUMIFS(#REF!,#REF!,$A197,#REF!,U$9,#REF!,V$9))*$X$10,0),0),"")</f>
        <v/>
      </c>
      <c r="X197" s="165">
        <f t="shared" si="77"/>
        <v>0</v>
      </c>
      <c r="Y197" s="201"/>
      <c r="Z197" s="227"/>
      <c r="AA197" s="227"/>
      <c r="AB197" s="115" t="str">
        <f t="shared" si="81"/>
        <v/>
      </c>
      <c r="AC197" s="106"/>
      <c r="AD197" s="164"/>
      <c r="AE197" s="164"/>
      <c r="AF197" s="165" t="str">
        <f>IFERROR(IF(AND($AG$10=$X$10,AG197=X197),W197,(ROUND(SUMIFS(#REF!,#REF!,$B197,#REF!,AD$9,#REF!,AE$9)+ROUND((AG197-SUMIFS(#REF!,#REF!,$B197,#REF!,AD$9,#REF!,AE$9))*$AG$10,0),0))),"")</f>
        <v/>
      </c>
      <c r="AG197" s="165">
        <f t="shared" si="78"/>
        <v>0</v>
      </c>
      <c r="AH197" s="201"/>
      <c r="AI197" s="227"/>
      <c r="AJ197" s="227"/>
      <c r="AK197" s="201" t="str">
        <f t="shared" si="82"/>
        <v/>
      </c>
      <c r="AM197" s="203" t="e">
        <f>#REF!</f>
        <v>#REF!</v>
      </c>
      <c r="AN197" s="166" t="e">
        <f>#REF!</f>
        <v>#REF!</v>
      </c>
      <c r="AO197" s="166" t="e">
        <f>#REF!</f>
        <v>#REF!</v>
      </c>
      <c r="AP197" s="166" t="e">
        <f>#REF!</f>
        <v>#REF!</v>
      </c>
      <c r="AQ197" s="166">
        <f t="shared" si="26"/>
        <v>9</v>
      </c>
      <c r="AR197" s="232" t="s">
        <v>706</v>
      </c>
      <c r="AS197" s="116"/>
      <c r="AT197" s="201"/>
      <c r="AU197" s="106"/>
      <c r="AV197" s="233"/>
    </row>
    <row r="198" spans="1:48" s="107" customFormat="1" hidden="1" outlineLevel="1">
      <c r="A198" s="162" t="str">
        <f>IFERROR(IF(Table48[[#This Row],[We Effect Funding SEK]]=0,"",INDEX(#REF!,MATCH(Table48[[#This Row],[Nr.]],#REF!,0),5)),"")</f>
        <v/>
      </c>
      <c r="B198" s="162" t="str">
        <f>'Budget 2023-2024'!B197</f>
        <v>4.5.1.1.7</v>
      </c>
      <c r="C198" s="163" t="str">
        <f>'Budget 2023-2024'!C197</f>
        <v>[write the cost]</v>
      </c>
      <c r="D198" s="164" t="s">
        <v>639</v>
      </c>
      <c r="E198" s="165">
        <f>'Budget 2023-2024'!G197</f>
        <v>0</v>
      </c>
      <c r="F198" s="165">
        <f>'Budget 2023-2024'!H197</f>
        <v>0</v>
      </c>
      <c r="G198" s="115"/>
      <c r="H198" s="141"/>
      <c r="I198" s="115"/>
      <c r="J198" s="115"/>
      <c r="K198" s="115"/>
      <c r="L198" s="165"/>
      <c r="M198" s="165"/>
      <c r="N198" s="165">
        <f t="shared" si="76"/>
        <v>0</v>
      </c>
      <c r="O198" s="165">
        <f t="shared" si="79"/>
        <v>0</v>
      </c>
      <c r="P198" s="201"/>
      <c r="Q198" s="117"/>
      <c r="R198" s="117"/>
      <c r="S198" s="115" t="str">
        <f t="shared" si="80"/>
        <v/>
      </c>
      <c r="T198" s="106"/>
      <c r="U198" s="164"/>
      <c r="V198" s="164"/>
      <c r="W198" s="165" t="str">
        <f>IFERROR(ROUND(SUMIFS(#REF!,#REF!,$A198,#REF!,U$9,#REF!,V$9)+ROUND((X198-SUMIFS(#REF!,#REF!,$A198,#REF!,U$9,#REF!,V$9))*$X$10,0),0),"")</f>
        <v/>
      </c>
      <c r="X198" s="165">
        <f t="shared" si="77"/>
        <v>0</v>
      </c>
      <c r="Y198" s="201"/>
      <c r="Z198" s="227"/>
      <c r="AA198" s="227"/>
      <c r="AB198" s="115" t="str">
        <f t="shared" si="81"/>
        <v/>
      </c>
      <c r="AC198" s="106"/>
      <c r="AD198" s="164"/>
      <c r="AE198" s="164"/>
      <c r="AF198" s="165" t="str">
        <f>IFERROR(IF(AND($AG$10=$X$10,AG198=X198),W198,(ROUND(SUMIFS(#REF!,#REF!,$B198,#REF!,AD$9,#REF!,AE$9)+ROUND((AG198-SUMIFS(#REF!,#REF!,$B198,#REF!,AD$9,#REF!,AE$9))*$AG$10,0),0))),"")</f>
        <v/>
      </c>
      <c r="AG198" s="165">
        <f t="shared" si="78"/>
        <v>0</v>
      </c>
      <c r="AH198" s="201"/>
      <c r="AI198" s="227"/>
      <c r="AJ198" s="227"/>
      <c r="AK198" s="201" t="str">
        <f t="shared" si="82"/>
        <v/>
      </c>
      <c r="AM198" s="203" t="e">
        <f>#REF!</f>
        <v>#REF!</v>
      </c>
      <c r="AN198" s="166" t="e">
        <f>#REF!</f>
        <v>#REF!</v>
      </c>
      <c r="AO198" s="166" t="e">
        <f>#REF!</f>
        <v>#REF!</v>
      </c>
      <c r="AP198" s="166" t="e">
        <f>#REF!</f>
        <v>#REF!</v>
      </c>
      <c r="AQ198" s="166">
        <f t="shared" si="26"/>
        <v>9</v>
      </c>
      <c r="AR198" s="232" t="s">
        <v>706</v>
      </c>
      <c r="AS198" s="116"/>
      <c r="AT198" s="201"/>
      <c r="AU198" s="106"/>
      <c r="AV198" s="233"/>
    </row>
    <row r="199" spans="1:48" s="107" customFormat="1" hidden="1" outlineLevel="1">
      <c r="A199" s="162" t="str">
        <f>IFERROR(IF(Table48[[#This Row],[We Effect Funding SEK]]=0,"",INDEX(#REF!,MATCH(Table48[[#This Row],[Nr.]],#REF!,0),5)),"")</f>
        <v/>
      </c>
      <c r="B199" s="162" t="str">
        <f>'Budget 2023-2024'!B198</f>
        <v>4.5.1.1.8</v>
      </c>
      <c r="C199" s="163" t="str">
        <f>'Budget 2023-2024'!C198</f>
        <v>[write the cost]</v>
      </c>
      <c r="D199" s="164" t="s">
        <v>639</v>
      </c>
      <c r="E199" s="165">
        <f>'Budget 2023-2024'!G198</f>
        <v>0</v>
      </c>
      <c r="F199" s="165">
        <f>'Budget 2023-2024'!H198</f>
        <v>0</v>
      </c>
      <c r="G199" s="115"/>
      <c r="H199" s="141"/>
      <c r="I199" s="115"/>
      <c r="J199" s="115"/>
      <c r="K199" s="115"/>
      <c r="L199" s="165"/>
      <c r="M199" s="165"/>
      <c r="N199" s="165">
        <f t="shared" si="76"/>
        <v>0</v>
      </c>
      <c r="O199" s="165">
        <f t="shared" si="79"/>
        <v>0</v>
      </c>
      <c r="P199" s="201"/>
      <c r="Q199" s="117"/>
      <c r="R199" s="117"/>
      <c r="S199" s="115" t="str">
        <f t="shared" si="80"/>
        <v/>
      </c>
      <c r="T199" s="106"/>
      <c r="U199" s="164"/>
      <c r="V199" s="164"/>
      <c r="W199" s="165" t="str">
        <f>IFERROR(ROUND(SUMIFS(#REF!,#REF!,$A199,#REF!,U$9,#REF!,V$9)+ROUND((X199-SUMIFS(#REF!,#REF!,$A199,#REF!,U$9,#REF!,V$9))*$X$10,0),0),"")</f>
        <v/>
      </c>
      <c r="X199" s="165">
        <f t="shared" si="77"/>
        <v>0</v>
      </c>
      <c r="Y199" s="201"/>
      <c r="Z199" s="227"/>
      <c r="AA199" s="227"/>
      <c r="AB199" s="115" t="str">
        <f t="shared" si="81"/>
        <v/>
      </c>
      <c r="AC199" s="106"/>
      <c r="AD199" s="164"/>
      <c r="AE199" s="164"/>
      <c r="AF199" s="165" t="str">
        <f>IFERROR(IF(AND($AG$10=$X$10,AG199=X199),W199,(ROUND(SUMIFS(#REF!,#REF!,$B199,#REF!,AD$9,#REF!,AE$9)+ROUND((AG199-SUMIFS(#REF!,#REF!,$B199,#REF!,AD$9,#REF!,AE$9))*$AG$10,0),0))),"")</f>
        <v/>
      </c>
      <c r="AG199" s="165">
        <f t="shared" si="78"/>
        <v>0</v>
      </c>
      <c r="AH199" s="201"/>
      <c r="AI199" s="227"/>
      <c r="AJ199" s="227"/>
      <c r="AK199" s="201" t="str">
        <f t="shared" si="82"/>
        <v/>
      </c>
      <c r="AM199" s="203" t="e">
        <f>#REF!</f>
        <v>#REF!</v>
      </c>
      <c r="AN199" s="166" t="e">
        <f>#REF!</f>
        <v>#REF!</v>
      </c>
      <c r="AO199" s="166" t="e">
        <f>#REF!</f>
        <v>#REF!</v>
      </c>
      <c r="AP199" s="166" t="e">
        <f>#REF!</f>
        <v>#REF!</v>
      </c>
      <c r="AQ199" s="166">
        <f t="shared" si="26"/>
        <v>9</v>
      </c>
      <c r="AR199" s="232" t="s">
        <v>706</v>
      </c>
      <c r="AS199" s="116"/>
      <c r="AT199" s="201"/>
      <c r="AU199" s="106"/>
      <c r="AV199" s="233"/>
    </row>
    <row r="200" spans="1:48" s="107" customFormat="1" hidden="1" outlineLevel="1">
      <c r="A200" s="162" t="str">
        <f>IFERROR(IF(Table48[[#This Row],[We Effect Funding SEK]]=0,"",INDEX(#REF!,MATCH(Table48[[#This Row],[Nr.]],#REF!,0),5)),"")</f>
        <v/>
      </c>
      <c r="B200" s="162" t="str">
        <f>'Budget 2023-2024'!B199</f>
        <v>4.5.1.1.9</v>
      </c>
      <c r="C200" s="163" t="str">
        <f>'Budget 2023-2024'!C199</f>
        <v>[write the cost]</v>
      </c>
      <c r="D200" s="164" t="s">
        <v>639</v>
      </c>
      <c r="E200" s="165">
        <f>'Budget 2023-2024'!G199</f>
        <v>0</v>
      </c>
      <c r="F200" s="165">
        <f>'Budget 2023-2024'!H199</f>
        <v>0</v>
      </c>
      <c r="G200" s="115"/>
      <c r="H200" s="141"/>
      <c r="I200" s="115"/>
      <c r="J200" s="115"/>
      <c r="K200" s="115"/>
      <c r="L200" s="165"/>
      <c r="M200" s="165"/>
      <c r="N200" s="165">
        <f t="shared" si="76"/>
        <v>0</v>
      </c>
      <c r="O200" s="165">
        <f t="shared" si="79"/>
        <v>0</v>
      </c>
      <c r="P200" s="201"/>
      <c r="Q200" s="117"/>
      <c r="R200" s="117"/>
      <c r="S200" s="115" t="str">
        <f t="shared" si="80"/>
        <v/>
      </c>
      <c r="T200" s="106"/>
      <c r="U200" s="164"/>
      <c r="V200" s="164"/>
      <c r="W200" s="165" t="str">
        <f>IFERROR(ROUND(SUMIFS(#REF!,#REF!,$A200,#REF!,U$9,#REF!,V$9)+ROUND((X200-SUMIFS(#REF!,#REF!,$A200,#REF!,U$9,#REF!,V$9))*$X$10,0),0),"")</f>
        <v/>
      </c>
      <c r="X200" s="165">
        <f t="shared" si="77"/>
        <v>0</v>
      </c>
      <c r="Y200" s="201"/>
      <c r="Z200" s="227"/>
      <c r="AA200" s="227"/>
      <c r="AB200" s="115" t="str">
        <f t="shared" si="81"/>
        <v/>
      </c>
      <c r="AC200" s="106"/>
      <c r="AD200" s="164"/>
      <c r="AE200" s="164"/>
      <c r="AF200" s="165" t="str">
        <f>IFERROR(IF(AND($AG$10=$X$10,AG200=X200),W200,(ROUND(SUMIFS(#REF!,#REF!,$B200,#REF!,AD$9,#REF!,AE$9)+ROUND((AG200-SUMIFS(#REF!,#REF!,$B200,#REF!,AD$9,#REF!,AE$9))*$AG$10,0),0))),"")</f>
        <v/>
      </c>
      <c r="AG200" s="165">
        <f t="shared" si="78"/>
        <v>0</v>
      </c>
      <c r="AH200" s="201"/>
      <c r="AI200" s="227"/>
      <c r="AJ200" s="227"/>
      <c r="AK200" s="201" t="str">
        <f t="shared" si="82"/>
        <v/>
      </c>
      <c r="AM200" s="203" t="e">
        <f>#REF!</f>
        <v>#REF!</v>
      </c>
      <c r="AN200" s="166" t="e">
        <f>#REF!</f>
        <v>#REF!</v>
      </c>
      <c r="AO200" s="166" t="e">
        <f>#REF!</f>
        <v>#REF!</v>
      </c>
      <c r="AP200" s="166" t="e">
        <f>#REF!</f>
        <v>#REF!</v>
      </c>
      <c r="AQ200" s="166">
        <f t="shared" si="26"/>
        <v>9</v>
      </c>
      <c r="AR200" s="232" t="s">
        <v>706</v>
      </c>
      <c r="AS200" s="116"/>
      <c r="AT200" s="201"/>
      <c r="AU200" s="106"/>
      <c r="AV200" s="233"/>
    </row>
    <row r="201" spans="1:48" s="107" customFormat="1" hidden="1" outlineLevel="1">
      <c r="A201" s="162" t="str">
        <f>IFERROR(IF(Table48[[#This Row],[We Effect Funding SEK]]=0,"",INDEX(#REF!,MATCH(Table48[[#This Row],[Nr.]],#REF!,0),5)),"")</f>
        <v/>
      </c>
      <c r="B201" s="162" t="str">
        <f>'Budget 2023-2024'!B200</f>
        <v>4.5.1.1.10</v>
      </c>
      <c r="C201" s="163" t="str">
        <f>'Budget 2023-2024'!C200</f>
        <v>[write the cost]</v>
      </c>
      <c r="D201" s="164" t="s">
        <v>639</v>
      </c>
      <c r="E201" s="165">
        <f>'Budget 2023-2024'!G200</f>
        <v>0</v>
      </c>
      <c r="F201" s="165">
        <f>'Budget 2023-2024'!H200</f>
        <v>0</v>
      </c>
      <c r="G201" s="115"/>
      <c r="H201" s="141"/>
      <c r="I201" s="115"/>
      <c r="J201" s="115"/>
      <c r="K201" s="115"/>
      <c r="L201" s="165"/>
      <c r="M201" s="165"/>
      <c r="N201" s="165">
        <f t="shared" si="76"/>
        <v>0</v>
      </c>
      <c r="O201" s="165">
        <f t="shared" si="79"/>
        <v>0</v>
      </c>
      <c r="P201" s="201"/>
      <c r="Q201" s="117"/>
      <c r="R201" s="117"/>
      <c r="S201" s="115" t="str">
        <f t="shared" si="80"/>
        <v/>
      </c>
      <c r="T201" s="106"/>
      <c r="U201" s="164"/>
      <c r="V201" s="164"/>
      <c r="W201" s="165" t="str">
        <f>IFERROR(ROUND(SUMIFS(#REF!,#REF!,$A201,#REF!,U$9,#REF!,V$9)+ROUND((X201-SUMIFS(#REF!,#REF!,$A201,#REF!,U$9,#REF!,V$9))*$X$10,0),0),"")</f>
        <v/>
      </c>
      <c r="X201" s="165">
        <f t="shared" si="77"/>
        <v>0</v>
      </c>
      <c r="Y201" s="201"/>
      <c r="Z201" s="227"/>
      <c r="AA201" s="227"/>
      <c r="AB201" s="115" t="str">
        <f t="shared" si="81"/>
        <v/>
      </c>
      <c r="AC201" s="106"/>
      <c r="AD201" s="164"/>
      <c r="AE201" s="164"/>
      <c r="AF201" s="165" t="str">
        <f>IFERROR(IF(AND($AG$10=$X$10,AG201=X201),W201,(ROUND(SUMIFS(#REF!,#REF!,$B201,#REF!,AD$9,#REF!,AE$9)+ROUND((AG201-SUMIFS(#REF!,#REF!,$B201,#REF!,AD$9,#REF!,AE$9))*$AG$10,0),0))),"")</f>
        <v/>
      </c>
      <c r="AG201" s="165">
        <f t="shared" si="78"/>
        <v>0</v>
      </c>
      <c r="AH201" s="201"/>
      <c r="AI201" s="227"/>
      <c r="AJ201" s="227"/>
      <c r="AK201" s="201" t="str">
        <f t="shared" si="82"/>
        <v/>
      </c>
      <c r="AM201" s="203" t="e">
        <f>#REF!</f>
        <v>#REF!</v>
      </c>
      <c r="AN201" s="166" t="e">
        <f>#REF!</f>
        <v>#REF!</v>
      </c>
      <c r="AO201" s="166" t="e">
        <f>#REF!</f>
        <v>#REF!</v>
      </c>
      <c r="AP201" s="166" t="e">
        <f>#REF!</f>
        <v>#REF!</v>
      </c>
      <c r="AQ201" s="166">
        <f t="shared" si="26"/>
        <v>10</v>
      </c>
      <c r="AR201" s="232" t="s">
        <v>706</v>
      </c>
      <c r="AS201" s="116"/>
      <c r="AT201" s="201"/>
      <c r="AU201" s="106"/>
      <c r="AV201" s="233"/>
    </row>
    <row r="202" spans="1:48" s="107" customFormat="1">
      <c r="A202" s="181" t="str">
        <f>IFERROR(IF(Table48[[#This Row],[We Effect Funding SEK]]=0,"",INDEX(#REF!,MATCH(Table48[[#This Row],[Nr.]],#REF!,0),5)),"")</f>
        <v/>
      </c>
      <c r="B202" s="182" t="str">
        <f>'Budget 2023-2024'!B201</f>
        <v>4.5.1.2</v>
      </c>
      <c r="C202" s="183" t="str">
        <f>'Budget 2023-2024'!C201</f>
        <v>Maintaining NFF web page</v>
      </c>
      <c r="D202" s="184"/>
      <c r="E202" s="184">
        <f>SUM(E203:E212)</f>
        <v>63000</v>
      </c>
      <c r="F202" s="184">
        <f>SUM(F203:F212)</f>
        <v>11993</v>
      </c>
      <c r="G202" s="115"/>
      <c r="H202" s="141"/>
      <c r="I202" s="115"/>
      <c r="J202" s="115"/>
      <c r="K202" s="115"/>
      <c r="L202" s="184">
        <f>SUM(L203:L212)</f>
        <v>0</v>
      </c>
      <c r="M202" s="184">
        <f>SUM(M203:M212)</f>
        <v>0</v>
      </c>
      <c r="N202" s="184">
        <f>SUM(N203:N212)</f>
        <v>629980297</v>
      </c>
      <c r="O202" s="184">
        <f>SUM(O203:O212)</f>
        <v>11993</v>
      </c>
      <c r="P202" s="201"/>
      <c r="Q202" s="117"/>
      <c r="R202" s="117"/>
      <c r="S202" s="115">
        <f t="shared" si="80"/>
        <v>80.959999999999994</v>
      </c>
      <c r="T202" s="106"/>
      <c r="U202" s="184">
        <f>SUM(U203:U212)</f>
        <v>0</v>
      </c>
      <c r="V202" s="184">
        <f>SUM(V203:V212)</f>
        <v>0</v>
      </c>
      <c r="W202" s="184">
        <f>SUM(W203:W212)</f>
        <v>0</v>
      </c>
      <c r="X202" s="184">
        <f>SUM(X203:X212)</f>
        <v>11993</v>
      </c>
      <c r="Y202" s="201"/>
      <c r="Z202" s="118"/>
      <c r="AA202" s="118"/>
      <c r="AB202" s="115" t="str">
        <f t="shared" si="81"/>
        <v/>
      </c>
      <c r="AC202" s="106"/>
      <c r="AD202" s="184">
        <f>SUM(AD203:AD212)</f>
        <v>0</v>
      </c>
      <c r="AE202" s="184">
        <f>SUM(AE203:AE212)</f>
        <v>0</v>
      </c>
      <c r="AF202" s="184">
        <f>SUM(AF203:AF212)</f>
        <v>0</v>
      </c>
      <c r="AG202" s="184">
        <f>SUM(AG203:AG212)</f>
        <v>11993</v>
      </c>
      <c r="AH202" s="201"/>
      <c r="AI202" s="118"/>
      <c r="AJ202" s="118"/>
      <c r="AK202" s="201" t="str">
        <f t="shared" si="82"/>
        <v/>
      </c>
      <c r="AM202" s="203" t="e">
        <f>#REF!</f>
        <v>#REF!</v>
      </c>
      <c r="AN202" s="166" t="e">
        <f>#REF!</f>
        <v>#REF!</v>
      </c>
      <c r="AO202" s="166" t="e">
        <f>#REF!</f>
        <v>#REF!</v>
      </c>
      <c r="AP202" s="166" t="e">
        <f>#REF!</f>
        <v>#REF!</v>
      </c>
      <c r="AQ202" s="166">
        <f t="shared" si="26"/>
        <v>7</v>
      </c>
      <c r="AR202" s="232" t="s">
        <v>705</v>
      </c>
      <c r="AS202" s="116"/>
      <c r="AT202" s="201"/>
      <c r="AU202" s="106"/>
      <c r="AV202" s="233"/>
    </row>
    <row r="203" spans="1:48" s="107" customFormat="1" outlineLevel="1">
      <c r="A203" s="162" t="str">
        <f>IFERROR(IF(Table48[[#This Row],[We Effect Funding SEK]]=0,"",INDEX(#REF!,MATCH(Table48[[#This Row],[Nr.]],#REF!,0),5)),"")</f>
        <v/>
      </c>
      <c r="B203" s="162" t="str">
        <f>'Budget 2023-2024'!B202</f>
        <v>4.5.1.2.1</v>
      </c>
      <c r="C203" s="163" t="str">
        <f>'Budget 2023-2024'!C202</f>
        <v>Maintaning NFF web page</v>
      </c>
      <c r="D203" s="164" t="s">
        <v>639</v>
      </c>
      <c r="E203" s="165">
        <f>'Budget 2023-2024'!G202</f>
        <v>63000</v>
      </c>
      <c r="F203" s="165">
        <f>'Budget 2023-2024'!H202</f>
        <v>11993</v>
      </c>
      <c r="G203" s="115"/>
      <c r="H203" s="141"/>
      <c r="I203" s="115"/>
      <c r="J203" s="115"/>
      <c r="K203" s="115"/>
      <c r="L203" s="165"/>
      <c r="M203" s="165"/>
      <c r="N203" s="165">
        <f t="shared" ref="N203:N212" si="83">IFERROR(ROUND(O203*$O$10,0),0)</f>
        <v>629980297</v>
      </c>
      <c r="O203" s="165">
        <f>IFERROR(IF(L203+M203=0,F203,ROUND(F203+ROUND(L203/$O$10,2)-ROUND(M203/$O$10,2),0)),0)</f>
        <v>11993</v>
      </c>
      <c r="P203" s="201"/>
      <c r="Q203" s="117"/>
      <c r="R203" s="117"/>
      <c r="S203" s="115" t="str">
        <f t="shared" si="80"/>
        <v/>
      </c>
      <c r="T203" s="106"/>
      <c r="U203" s="164"/>
      <c r="V203" s="164"/>
      <c r="W203" s="165" t="str">
        <f>IFERROR(ROUND(SUMIFS(#REF!,#REF!,$A203,#REF!,U$9,#REF!,V$9)+ROUND((X203-SUMIFS(#REF!,#REF!,$A203,#REF!,U$9,#REF!,V$9))*$X$10,0),0),"")</f>
        <v/>
      </c>
      <c r="X203" s="165">
        <f t="shared" ref="X203:X212" si="84">IFERROR(IF(U203+V203=0,O203,ROUND(O203+ROUND(U203/$X$10,2)-ROUND(V203/$X$10,2),0)),0)</f>
        <v>11993</v>
      </c>
      <c r="Y203" s="201"/>
      <c r="Z203" s="227"/>
      <c r="AA203" s="227"/>
      <c r="AB203" s="115" t="str">
        <f t="shared" si="81"/>
        <v/>
      </c>
      <c r="AC203" s="106"/>
      <c r="AD203" s="164"/>
      <c r="AE203" s="164"/>
      <c r="AF203" s="165" t="str">
        <f>IFERROR(IF(AND($AG$10=$X$10,AG203=X203),W203,(ROUND(SUMIFS(#REF!,#REF!,$B203,#REF!,AD$9,#REF!,AE$9)+ROUND((AG203-SUMIFS(#REF!,#REF!,$B203,#REF!,AD$9,#REF!,AE$9))*$AG$10,0),0))),"")</f>
        <v/>
      </c>
      <c r="AG203" s="165">
        <f t="shared" ref="AG203:AG212" si="85">IFERROR(IF(AD203+AE203=0,X203,ROUND(X203+ROUND(AD203/$AG$10,2)-ROUND(AE203/$AG$10,2),0)),0)</f>
        <v>11993</v>
      </c>
      <c r="AH203" s="201"/>
      <c r="AI203" s="227"/>
      <c r="AJ203" s="227"/>
      <c r="AK203" s="201" t="str">
        <f t="shared" si="82"/>
        <v/>
      </c>
      <c r="AM203" s="203" t="e">
        <f>#REF!</f>
        <v>#REF!</v>
      </c>
      <c r="AN203" s="166" t="e">
        <f>#REF!</f>
        <v>#REF!</v>
      </c>
      <c r="AO203" s="166" t="e">
        <f>#REF!</f>
        <v>#REF!</v>
      </c>
      <c r="AP203" s="166" t="e">
        <f>#REF!</f>
        <v>#REF!</v>
      </c>
      <c r="AQ203" s="166">
        <f t="shared" si="26"/>
        <v>9</v>
      </c>
      <c r="AR203" s="232" t="s">
        <v>706</v>
      </c>
      <c r="AS203" s="116"/>
      <c r="AT203" s="201"/>
      <c r="AU203" s="106"/>
      <c r="AV203" s="233"/>
    </row>
    <row r="204" spans="1:48" s="107" customFormat="1" hidden="1" outlineLevel="1">
      <c r="A204" s="162" t="str">
        <f>IFERROR(IF(Table48[[#This Row],[We Effect Funding SEK]]=0,"",INDEX(#REF!,MATCH(Table48[[#This Row],[Nr.]],#REF!,0),5)),"")</f>
        <v/>
      </c>
      <c r="B204" s="162" t="str">
        <f>'Budget 2023-2024'!B203</f>
        <v>4.5.1.2.2</v>
      </c>
      <c r="C204" s="163" t="str">
        <f>'Budget 2023-2024'!C203</f>
        <v>[write the cost]</v>
      </c>
      <c r="D204" s="164" t="s">
        <v>639</v>
      </c>
      <c r="E204" s="165">
        <f>'Budget 2023-2024'!G203</f>
        <v>0</v>
      </c>
      <c r="F204" s="165">
        <f>'Budget 2023-2024'!H203</f>
        <v>0</v>
      </c>
      <c r="G204" s="115"/>
      <c r="H204" s="141"/>
      <c r="I204" s="115"/>
      <c r="J204" s="115"/>
      <c r="K204" s="115"/>
      <c r="L204" s="165"/>
      <c r="M204" s="165"/>
      <c r="N204" s="165">
        <f t="shared" si="83"/>
        <v>0</v>
      </c>
      <c r="O204" s="165">
        <f>IFERROR(IF(L204+M204=0,F204,ROUND(F204+ROUND(L204/$O$10,2)-ROUND(M204/$O$10,2),0)),0)</f>
        <v>0</v>
      </c>
      <c r="P204" s="201"/>
      <c r="Q204" s="117"/>
      <c r="R204" s="117"/>
      <c r="S204" s="115" t="str">
        <f t="shared" si="80"/>
        <v/>
      </c>
      <c r="T204" s="106"/>
      <c r="U204" s="164"/>
      <c r="V204" s="164"/>
      <c r="W204" s="165" t="str">
        <f>IFERROR(ROUND(SUMIFS(#REF!,#REF!,$A204,#REF!,U$9,#REF!,V$9)+ROUND((X204-SUMIFS(#REF!,#REF!,$A204,#REF!,U$9,#REF!,V$9))*$X$10,0),0),"")</f>
        <v/>
      </c>
      <c r="X204" s="165">
        <f t="shared" si="84"/>
        <v>0</v>
      </c>
      <c r="Y204" s="201"/>
      <c r="Z204" s="227"/>
      <c r="AA204" s="227"/>
      <c r="AB204" s="115" t="str">
        <f t="shared" si="81"/>
        <v/>
      </c>
      <c r="AC204" s="106"/>
      <c r="AD204" s="164"/>
      <c r="AE204" s="164"/>
      <c r="AF204" s="165" t="str">
        <f>IFERROR(IF(AND($AG$10=$X$10,AG204=X204),W204,(ROUND(SUMIFS(#REF!,#REF!,$B204,#REF!,AD$9,#REF!,AE$9)+ROUND((AG204-SUMIFS(#REF!,#REF!,$B204,#REF!,AD$9,#REF!,AE$9))*$AG$10,0),0))),"")</f>
        <v/>
      </c>
      <c r="AG204" s="165">
        <f t="shared" si="85"/>
        <v>0</v>
      </c>
      <c r="AH204" s="201"/>
      <c r="AI204" s="227"/>
      <c r="AJ204" s="227"/>
      <c r="AK204" s="201" t="str">
        <f t="shared" si="82"/>
        <v/>
      </c>
      <c r="AM204" s="203" t="e">
        <f>#REF!</f>
        <v>#REF!</v>
      </c>
      <c r="AN204" s="166" t="e">
        <f>#REF!</f>
        <v>#REF!</v>
      </c>
      <c r="AO204" s="166" t="e">
        <f>#REF!</f>
        <v>#REF!</v>
      </c>
      <c r="AP204" s="166" t="e">
        <f>#REF!</f>
        <v>#REF!</v>
      </c>
      <c r="AQ204" s="166">
        <f t="shared" si="26"/>
        <v>9</v>
      </c>
      <c r="AR204" s="232" t="s">
        <v>706</v>
      </c>
      <c r="AS204" s="116"/>
      <c r="AT204" s="201"/>
      <c r="AU204" s="106"/>
      <c r="AV204" s="233"/>
    </row>
    <row r="205" spans="1:48" s="107" customFormat="1" hidden="1" outlineLevel="1">
      <c r="A205" s="162" t="str">
        <f>IFERROR(IF(Table48[[#This Row],[We Effect Funding SEK]]=0,"",INDEX(#REF!,MATCH(Table48[[#This Row],[Nr.]],#REF!,0),5)),"")</f>
        <v/>
      </c>
      <c r="B205" s="162" t="str">
        <f>'Budget 2023-2024'!B204</f>
        <v>4.5.1.2.3</v>
      </c>
      <c r="C205" s="163" t="str">
        <f>'Budget 2023-2024'!C204</f>
        <v>[write the cost]</v>
      </c>
      <c r="D205" s="164" t="s">
        <v>639</v>
      </c>
      <c r="E205" s="165">
        <f>'Budget 2023-2024'!G204</f>
        <v>0</v>
      </c>
      <c r="F205" s="165">
        <f>'Budget 2023-2024'!H204</f>
        <v>0</v>
      </c>
      <c r="G205" s="115"/>
      <c r="H205" s="141"/>
      <c r="I205" s="115"/>
      <c r="J205" s="115"/>
      <c r="K205" s="115"/>
      <c r="L205" s="165"/>
      <c r="M205" s="165"/>
      <c r="N205" s="165">
        <f t="shared" si="83"/>
        <v>0</v>
      </c>
      <c r="O205" s="165">
        <f>IFERROR(IF(L205+M205=0,F205,ROUND(F205+ROUND(L205/$O$10,2)-ROUND(M205/$O$10,2),0)),0)</f>
        <v>0</v>
      </c>
      <c r="P205" s="201"/>
      <c r="Q205" s="117"/>
      <c r="R205" s="117"/>
      <c r="S205" s="115" t="str">
        <f t="shared" si="80"/>
        <v/>
      </c>
      <c r="T205" s="106"/>
      <c r="U205" s="164"/>
      <c r="V205" s="164"/>
      <c r="W205" s="165" t="str">
        <f>IFERROR(ROUND(SUMIFS(#REF!,#REF!,$A205,#REF!,U$9,#REF!,V$9)+ROUND((X205-SUMIFS(#REF!,#REF!,$A205,#REF!,U$9,#REF!,V$9))*$X$10,0),0),"")</f>
        <v/>
      </c>
      <c r="X205" s="165">
        <f t="shared" si="84"/>
        <v>0</v>
      </c>
      <c r="Y205" s="201"/>
      <c r="Z205" s="227"/>
      <c r="AA205" s="227"/>
      <c r="AB205" s="115" t="str">
        <f t="shared" si="81"/>
        <v/>
      </c>
      <c r="AC205" s="106"/>
      <c r="AD205" s="164"/>
      <c r="AE205" s="164"/>
      <c r="AF205" s="165" t="str">
        <f>IFERROR(IF(AND($AG$10=$X$10,AG205=X205),W205,(ROUND(SUMIFS(#REF!,#REF!,$B205,#REF!,AD$9,#REF!,AE$9)+ROUND((AG205-SUMIFS(#REF!,#REF!,$B205,#REF!,AD$9,#REF!,AE$9))*$AG$10,0),0))),"")</f>
        <v/>
      </c>
      <c r="AG205" s="165">
        <f t="shared" si="85"/>
        <v>0</v>
      </c>
      <c r="AH205" s="201"/>
      <c r="AI205" s="227"/>
      <c r="AJ205" s="227"/>
      <c r="AK205" s="201" t="str">
        <f t="shared" si="82"/>
        <v/>
      </c>
      <c r="AM205" s="203" t="e">
        <f>#REF!</f>
        <v>#REF!</v>
      </c>
      <c r="AN205" s="166" t="e">
        <f>#REF!</f>
        <v>#REF!</v>
      </c>
      <c r="AO205" s="166" t="e">
        <f>#REF!</f>
        <v>#REF!</v>
      </c>
      <c r="AP205" s="166" t="e">
        <f>#REF!</f>
        <v>#REF!</v>
      </c>
      <c r="AQ205" s="166">
        <f t="shared" si="26"/>
        <v>9</v>
      </c>
      <c r="AR205" s="232" t="s">
        <v>706</v>
      </c>
      <c r="AS205" s="116"/>
      <c r="AT205" s="201"/>
      <c r="AU205" s="106"/>
      <c r="AV205" s="233"/>
    </row>
    <row r="206" spans="1:48" s="107" customFormat="1" hidden="1" outlineLevel="1">
      <c r="A206" s="162" t="str">
        <f>IFERROR(IF(Table48[[#This Row],[We Effect Funding SEK]]=0,"",INDEX(#REF!,MATCH(Table48[[#This Row],[Nr.]],#REF!,0),5)),"")</f>
        <v/>
      </c>
      <c r="B206" s="162" t="str">
        <f>'Budget 2023-2024'!B205</f>
        <v>4.5.1.2.4</v>
      </c>
      <c r="C206" s="163" t="str">
        <f>'Budget 2023-2024'!C205</f>
        <v>[write the cost]</v>
      </c>
      <c r="D206" s="164" t="s">
        <v>639</v>
      </c>
      <c r="E206" s="165">
        <f>'Budget 2023-2024'!G205</f>
        <v>0</v>
      </c>
      <c r="F206" s="165">
        <f>'Budget 2023-2024'!H205</f>
        <v>0</v>
      </c>
      <c r="G206" s="115"/>
      <c r="H206" s="141"/>
      <c r="I206" s="115"/>
      <c r="J206" s="115"/>
      <c r="K206" s="115"/>
      <c r="L206" s="165"/>
      <c r="M206" s="165"/>
      <c r="N206" s="165">
        <f t="shared" si="83"/>
        <v>0</v>
      </c>
      <c r="O206" s="165">
        <f>IFERROR(IF(L206+M206=0,F206,ROUND(F206+ROUND(L206/$O$10,2)-ROUND(M206/$O$10,2),0)),0)</f>
        <v>0</v>
      </c>
      <c r="P206" s="201"/>
      <c r="Q206" s="117"/>
      <c r="R206" s="117"/>
      <c r="S206" s="115"/>
      <c r="T206" s="106"/>
      <c r="U206" s="164"/>
      <c r="V206" s="164"/>
      <c r="W206" s="165" t="str">
        <f>IFERROR(ROUND(SUMIFS(#REF!,#REF!,$A206,#REF!,U$9,#REF!,V$9)+ROUND((X206-SUMIFS(#REF!,#REF!,$A206,#REF!,U$9,#REF!,V$9))*$X$10,0),0),"")</f>
        <v/>
      </c>
      <c r="X206" s="165">
        <f t="shared" si="84"/>
        <v>0</v>
      </c>
      <c r="Y206" s="201"/>
      <c r="Z206" s="227"/>
      <c r="AA206" s="227"/>
      <c r="AB206" s="115"/>
      <c r="AC206" s="106"/>
      <c r="AD206" s="164"/>
      <c r="AE206" s="164"/>
      <c r="AF206" s="165" t="str">
        <f>IFERROR(IF(AND($AG$10=$X$10,AG206=X206),W206,(ROUND(SUMIFS(#REF!,#REF!,$B206,#REF!,AD$9,#REF!,AE$9)+ROUND((AG206-SUMIFS(#REF!,#REF!,$B206,#REF!,AD$9,#REF!,AE$9))*$AG$10,0),0))),"")</f>
        <v/>
      </c>
      <c r="AG206" s="165">
        <f t="shared" si="85"/>
        <v>0</v>
      </c>
      <c r="AH206" s="201"/>
      <c r="AI206" s="227"/>
      <c r="AJ206" s="227"/>
      <c r="AK206" s="201"/>
      <c r="AM206" s="203" t="e">
        <f>#REF!</f>
        <v>#REF!</v>
      </c>
      <c r="AN206" s="166" t="e">
        <f>#REF!</f>
        <v>#REF!</v>
      </c>
      <c r="AO206" s="166" t="e">
        <f>#REF!</f>
        <v>#REF!</v>
      </c>
      <c r="AP206" s="166" t="e">
        <f>#REF!</f>
        <v>#REF!</v>
      </c>
      <c r="AQ206" s="166">
        <f t="shared" si="26"/>
        <v>9</v>
      </c>
      <c r="AR206" s="232" t="s">
        <v>706</v>
      </c>
      <c r="AS206" s="116"/>
      <c r="AT206" s="201"/>
      <c r="AU206" s="106"/>
      <c r="AV206" s="233"/>
    </row>
    <row r="207" spans="1:48" s="107" customFormat="1" hidden="1" outlineLevel="1">
      <c r="A207" s="162" t="str">
        <f>IFERROR(IF(Table48[[#This Row],[We Effect Funding SEK]]=0,"",INDEX(#REF!,MATCH(Table48[[#This Row],[Nr.]],#REF!,0),5)),"")</f>
        <v/>
      </c>
      <c r="B207" s="162" t="str">
        <f>'Budget 2023-2024'!B206</f>
        <v>4.5.1.2.5</v>
      </c>
      <c r="C207" s="163" t="str">
        <f>'Budget 2023-2024'!C206</f>
        <v>[write the cost]</v>
      </c>
      <c r="D207" s="164" t="s">
        <v>639</v>
      </c>
      <c r="E207" s="165">
        <f>'Budget 2023-2024'!G206</f>
        <v>0</v>
      </c>
      <c r="F207" s="165">
        <f>'Budget 2023-2024'!H206</f>
        <v>0</v>
      </c>
      <c r="G207" s="115"/>
      <c r="H207" s="141"/>
      <c r="I207" s="115"/>
      <c r="J207" s="115"/>
      <c r="K207" s="115"/>
      <c r="L207" s="165"/>
      <c r="M207" s="165"/>
      <c r="N207" s="165">
        <f t="shared" si="83"/>
        <v>0</v>
      </c>
      <c r="O207" s="165">
        <f t="shared" ref="O207:O212" si="86">IFERROR(IF(L207+M207=0,F207,ROUND(F207+ROUND(L207/$O$10,2)-ROUND(M207/$O$10,2),0)),0)</f>
        <v>0</v>
      </c>
      <c r="P207" s="201"/>
      <c r="Q207" s="117"/>
      <c r="R207" s="117"/>
      <c r="S207" s="115" t="str">
        <f t="shared" ref="S207:S214" si="87">IF(OR($AR207="Total Project Costs",$AR207="Heading",$AR207="Subheading",$AR207="Component",$AR207="Output",$AR207="Activity",$AR207="Budget Line"),IF(AND(E207=0,O207=0),"",IF(AND(E207=0,O207&gt;0),100,IF(AND(E207&gt;0,O207=0),100,IF(E207=O207,"",ABS(ROUND((O207-E207)/E207,4)*100))))),"")</f>
        <v/>
      </c>
      <c r="T207" s="106"/>
      <c r="U207" s="164"/>
      <c r="V207" s="164"/>
      <c r="W207" s="165" t="str">
        <f>IFERROR(ROUND(SUMIFS(#REF!,#REF!,$A207,#REF!,U$9,#REF!,V$9)+ROUND((X207-SUMIFS(#REF!,#REF!,$A207,#REF!,U$9,#REF!,V$9))*$X$10,0),0),"")</f>
        <v/>
      </c>
      <c r="X207" s="165">
        <f t="shared" si="84"/>
        <v>0</v>
      </c>
      <c r="Y207" s="201"/>
      <c r="Z207" s="227"/>
      <c r="AA207" s="227"/>
      <c r="AB207" s="115" t="str">
        <f t="shared" ref="AB207:AB214" si="88">IF(OR($AR207="Total Project Costs",$AR207="Heading",$AR207="Subheading",$AR207="Component",$AR207="Output",$AR207="Activity",$AR207="Budget Line"),IF(AND(O207=0,X207=0),"",IF(AND(O207=0,X207&gt;0),100,IF(AND(O207&gt;0,X207=0),100,IF(O207=X207,"",ABS(ROUND((X207-O207)/O207,4)*100))))),"")</f>
        <v/>
      </c>
      <c r="AC207" s="106"/>
      <c r="AD207" s="164"/>
      <c r="AE207" s="164"/>
      <c r="AF207" s="165" t="str">
        <f>IFERROR(IF(AND($AG$10=$X$10,AG207=X207),W207,(ROUND(SUMIFS(#REF!,#REF!,$B207,#REF!,AD$9,#REF!,AE$9)+ROUND((AG207-SUMIFS(#REF!,#REF!,$B207,#REF!,AD$9,#REF!,AE$9))*$AG$10,0),0))),"")</f>
        <v/>
      </c>
      <c r="AG207" s="165">
        <f t="shared" si="85"/>
        <v>0</v>
      </c>
      <c r="AH207" s="201"/>
      <c r="AI207" s="227"/>
      <c r="AJ207" s="227"/>
      <c r="AK207" s="201" t="str">
        <f t="shared" ref="AK207:AK214" si="89">IF(OR($AR207="Total Project Costs",$AR207="Heading",$AR207="Subheading",$AR207="Component",$AR207="Output",$AR207="Activity",$AR207="Budget Line"),IF(AND(X207=0,AG207=0),"",IF(AND(X207=0,AG207&gt;0),100,IF(AND(X207&gt;0,AG207=0),100,IF(X207=AG207,"",ABS(ROUND((AG207-X207)/X207,4)*100))))),"")</f>
        <v/>
      </c>
      <c r="AM207" s="203" t="e">
        <f>#REF!</f>
        <v>#REF!</v>
      </c>
      <c r="AN207" s="166" t="e">
        <f>#REF!</f>
        <v>#REF!</v>
      </c>
      <c r="AO207" s="166" t="e">
        <f>#REF!</f>
        <v>#REF!</v>
      </c>
      <c r="AP207" s="166" t="e">
        <f>#REF!</f>
        <v>#REF!</v>
      </c>
      <c r="AQ207" s="166">
        <f t="shared" si="26"/>
        <v>9</v>
      </c>
      <c r="AR207" s="232" t="s">
        <v>706</v>
      </c>
      <c r="AS207" s="116"/>
      <c r="AT207" s="201"/>
      <c r="AU207" s="106"/>
      <c r="AV207" s="233"/>
    </row>
    <row r="208" spans="1:48" s="107" customFormat="1" hidden="1" outlineLevel="1">
      <c r="A208" s="162" t="str">
        <f>IFERROR(IF(Table48[[#This Row],[We Effect Funding SEK]]=0,"",INDEX(#REF!,MATCH(Table48[[#This Row],[Nr.]],#REF!,0),5)),"")</f>
        <v/>
      </c>
      <c r="B208" s="162" t="str">
        <f>'Budget 2023-2024'!B207</f>
        <v>4.5.1.2.6</v>
      </c>
      <c r="C208" s="163" t="str">
        <f>'Budget 2023-2024'!C207</f>
        <v>[write the cost]</v>
      </c>
      <c r="D208" s="164" t="s">
        <v>639</v>
      </c>
      <c r="E208" s="165">
        <f>'Budget 2023-2024'!G207</f>
        <v>0</v>
      </c>
      <c r="F208" s="165">
        <f>'Budget 2023-2024'!H207</f>
        <v>0</v>
      </c>
      <c r="G208" s="115"/>
      <c r="H208" s="141"/>
      <c r="I208" s="115"/>
      <c r="J208" s="115"/>
      <c r="K208" s="115"/>
      <c r="L208" s="165"/>
      <c r="M208" s="165"/>
      <c r="N208" s="165">
        <f t="shared" si="83"/>
        <v>0</v>
      </c>
      <c r="O208" s="165">
        <f t="shared" si="86"/>
        <v>0</v>
      </c>
      <c r="P208" s="201"/>
      <c r="Q208" s="117"/>
      <c r="R208" s="117"/>
      <c r="S208" s="115" t="str">
        <f t="shared" si="87"/>
        <v/>
      </c>
      <c r="T208" s="106"/>
      <c r="U208" s="164"/>
      <c r="V208" s="164"/>
      <c r="W208" s="165" t="str">
        <f>IFERROR(ROUND(SUMIFS(#REF!,#REF!,$A208,#REF!,U$9,#REF!,V$9)+ROUND((X208-SUMIFS(#REF!,#REF!,$A208,#REF!,U$9,#REF!,V$9))*$X$10,0),0),"")</f>
        <v/>
      </c>
      <c r="X208" s="165">
        <f t="shared" si="84"/>
        <v>0</v>
      </c>
      <c r="Y208" s="201"/>
      <c r="Z208" s="227"/>
      <c r="AA208" s="227"/>
      <c r="AB208" s="115" t="str">
        <f t="shared" si="88"/>
        <v/>
      </c>
      <c r="AC208" s="106"/>
      <c r="AD208" s="164"/>
      <c r="AE208" s="164"/>
      <c r="AF208" s="165" t="str">
        <f>IFERROR(IF(AND($AG$10=$X$10,AG208=X208),W208,(ROUND(SUMIFS(#REF!,#REF!,$B208,#REF!,AD$9,#REF!,AE$9)+ROUND((AG208-SUMIFS(#REF!,#REF!,$B208,#REF!,AD$9,#REF!,AE$9))*$AG$10,0),0))),"")</f>
        <v/>
      </c>
      <c r="AG208" s="165">
        <f t="shared" si="85"/>
        <v>0</v>
      </c>
      <c r="AH208" s="201"/>
      <c r="AI208" s="227"/>
      <c r="AJ208" s="227"/>
      <c r="AK208" s="201" t="str">
        <f t="shared" si="89"/>
        <v/>
      </c>
      <c r="AM208" s="203" t="e">
        <f>#REF!</f>
        <v>#REF!</v>
      </c>
      <c r="AN208" s="166" t="e">
        <f>#REF!</f>
        <v>#REF!</v>
      </c>
      <c r="AO208" s="166" t="e">
        <f>#REF!</f>
        <v>#REF!</v>
      </c>
      <c r="AP208" s="166" t="e">
        <f>#REF!</f>
        <v>#REF!</v>
      </c>
      <c r="AQ208" s="166">
        <f t="shared" si="26"/>
        <v>9</v>
      </c>
      <c r="AR208" s="232" t="s">
        <v>706</v>
      </c>
      <c r="AS208" s="116"/>
      <c r="AT208" s="201"/>
      <c r="AU208" s="106"/>
      <c r="AV208" s="233"/>
    </row>
    <row r="209" spans="1:48" s="107" customFormat="1" hidden="1" outlineLevel="1">
      <c r="A209" s="162" t="str">
        <f>IFERROR(IF(Table48[[#This Row],[We Effect Funding SEK]]=0,"",INDEX(#REF!,MATCH(Table48[[#This Row],[Nr.]],#REF!,0),5)),"")</f>
        <v/>
      </c>
      <c r="B209" s="162" t="str">
        <f>'Budget 2023-2024'!B208</f>
        <v>4.5.1.2.7</v>
      </c>
      <c r="C209" s="163" t="str">
        <f>'Budget 2023-2024'!C208</f>
        <v>[write the cost]</v>
      </c>
      <c r="D209" s="164" t="s">
        <v>639</v>
      </c>
      <c r="E209" s="165">
        <f>'Budget 2023-2024'!G208</f>
        <v>0</v>
      </c>
      <c r="F209" s="165">
        <f>'Budget 2023-2024'!H208</f>
        <v>0</v>
      </c>
      <c r="G209" s="115"/>
      <c r="H209" s="141"/>
      <c r="I209" s="115"/>
      <c r="J209" s="115"/>
      <c r="K209" s="115"/>
      <c r="L209" s="165"/>
      <c r="M209" s="165"/>
      <c r="N209" s="165">
        <f t="shared" si="83"/>
        <v>0</v>
      </c>
      <c r="O209" s="165">
        <f t="shared" si="86"/>
        <v>0</v>
      </c>
      <c r="P209" s="201"/>
      <c r="Q209" s="117"/>
      <c r="R209" s="117"/>
      <c r="S209" s="115" t="str">
        <f t="shared" si="87"/>
        <v/>
      </c>
      <c r="T209" s="106"/>
      <c r="U209" s="164"/>
      <c r="V209" s="164"/>
      <c r="W209" s="165" t="str">
        <f>IFERROR(ROUND(SUMIFS(#REF!,#REF!,$A209,#REF!,U$9,#REF!,V$9)+ROUND((X209-SUMIFS(#REF!,#REF!,$A209,#REF!,U$9,#REF!,V$9))*$X$10,0),0),"")</f>
        <v/>
      </c>
      <c r="X209" s="165">
        <f t="shared" si="84"/>
        <v>0</v>
      </c>
      <c r="Y209" s="201"/>
      <c r="Z209" s="227"/>
      <c r="AA209" s="227"/>
      <c r="AB209" s="115" t="str">
        <f t="shared" si="88"/>
        <v/>
      </c>
      <c r="AC209" s="106"/>
      <c r="AD209" s="164"/>
      <c r="AE209" s="164"/>
      <c r="AF209" s="165" t="str">
        <f>IFERROR(IF(AND($AG$10=$X$10,AG209=X209),W209,(ROUND(SUMIFS(#REF!,#REF!,$B209,#REF!,AD$9,#REF!,AE$9)+ROUND((AG209-SUMIFS(#REF!,#REF!,$B209,#REF!,AD$9,#REF!,AE$9))*$AG$10,0),0))),"")</f>
        <v/>
      </c>
      <c r="AG209" s="165">
        <f t="shared" si="85"/>
        <v>0</v>
      </c>
      <c r="AH209" s="201"/>
      <c r="AI209" s="227"/>
      <c r="AJ209" s="227"/>
      <c r="AK209" s="201" t="str">
        <f t="shared" si="89"/>
        <v/>
      </c>
      <c r="AM209" s="203" t="e">
        <f>#REF!</f>
        <v>#REF!</v>
      </c>
      <c r="AN209" s="166" t="e">
        <f>#REF!</f>
        <v>#REF!</v>
      </c>
      <c r="AO209" s="166" t="e">
        <f>#REF!</f>
        <v>#REF!</v>
      </c>
      <c r="AP209" s="166" t="e">
        <f>#REF!</f>
        <v>#REF!</v>
      </c>
      <c r="AQ209" s="166">
        <f t="shared" si="26"/>
        <v>9</v>
      </c>
      <c r="AR209" s="232" t="s">
        <v>706</v>
      </c>
      <c r="AS209" s="116"/>
      <c r="AT209" s="201"/>
      <c r="AU209" s="106"/>
      <c r="AV209" s="233"/>
    </row>
    <row r="210" spans="1:48" s="107" customFormat="1" hidden="1" outlineLevel="1">
      <c r="A210" s="162" t="str">
        <f>IFERROR(IF(Table48[[#This Row],[We Effect Funding SEK]]=0,"",INDEX(#REF!,MATCH(Table48[[#This Row],[Nr.]],#REF!,0),5)),"")</f>
        <v/>
      </c>
      <c r="B210" s="162" t="str">
        <f>'Budget 2023-2024'!B209</f>
        <v>4.5.1.2.8</v>
      </c>
      <c r="C210" s="163" t="str">
        <f>'Budget 2023-2024'!C209</f>
        <v>[write the cost]</v>
      </c>
      <c r="D210" s="164" t="s">
        <v>639</v>
      </c>
      <c r="E210" s="165">
        <f>'Budget 2023-2024'!G209</f>
        <v>0</v>
      </c>
      <c r="F210" s="165">
        <f>'Budget 2023-2024'!H209</f>
        <v>0</v>
      </c>
      <c r="G210" s="115"/>
      <c r="H210" s="141"/>
      <c r="I210" s="115"/>
      <c r="J210" s="115"/>
      <c r="K210" s="115"/>
      <c r="L210" s="165"/>
      <c r="M210" s="165"/>
      <c r="N210" s="165">
        <f t="shared" si="83"/>
        <v>0</v>
      </c>
      <c r="O210" s="165">
        <f t="shared" si="86"/>
        <v>0</v>
      </c>
      <c r="P210" s="201"/>
      <c r="Q210" s="117"/>
      <c r="R210" s="117"/>
      <c r="S210" s="115" t="str">
        <f t="shared" si="87"/>
        <v/>
      </c>
      <c r="T210" s="106"/>
      <c r="U210" s="164"/>
      <c r="V210" s="164"/>
      <c r="W210" s="165" t="str">
        <f>IFERROR(ROUND(SUMIFS(#REF!,#REF!,$A210,#REF!,U$9,#REF!,V$9)+ROUND((X210-SUMIFS(#REF!,#REF!,$A210,#REF!,U$9,#REF!,V$9))*$X$10,0),0),"")</f>
        <v/>
      </c>
      <c r="X210" s="165">
        <f t="shared" si="84"/>
        <v>0</v>
      </c>
      <c r="Y210" s="201"/>
      <c r="Z210" s="227"/>
      <c r="AA210" s="227"/>
      <c r="AB210" s="115" t="str">
        <f t="shared" si="88"/>
        <v/>
      </c>
      <c r="AC210" s="106"/>
      <c r="AD210" s="164"/>
      <c r="AE210" s="164"/>
      <c r="AF210" s="165" t="str">
        <f>IFERROR(IF(AND($AG$10=$X$10,AG210=X210),W210,(ROUND(SUMIFS(#REF!,#REF!,$B210,#REF!,AD$9,#REF!,AE$9)+ROUND((AG210-SUMIFS(#REF!,#REF!,$B210,#REF!,AD$9,#REF!,AE$9))*$AG$10,0),0))),"")</f>
        <v/>
      </c>
      <c r="AG210" s="165">
        <f t="shared" si="85"/>
        <v>0</v>
      </c>
      <c r="AH210" s="201"/>
      <c r="AI210" s="227"/>
      <c r="AJ210" s="227"/>
      <c r="AK210" s="201" t="str">
        <f t="shared" si="89"/>
        <v/>
      </c>
      <c r="AM210" s="203" t="e">
        <f>#REF!</f>
        <v>#REF!</v>
      </c>
      <c r="AN210" s="166" t="e">
        <f>#REF!</f>
        <v>#REF!</v>
      </c>
      <c r="AO210" s="166" t="e">
        <f>#REF!</f>
        <v>#REF!</v>
      </c>
      <c r="AP210" s="166" t="e">
        <f>#REF!</f>
        <v>#REF!</v>
      </c>
      <c r="AQ210" s="166">
        <f t="shared" si="26"/>
        <v>9</v>
      </c>
      <c r="AR210" s="232" t="s">
        <v>706</v>
      </c>
      <c r="AS210" s="116"/>
      <c r="AT210" s="201"/>
      <c r="AU210" s="106"/>
      <c r="AV210" s="233"/>
    </row>
    <row r="211" spans="1:48" s="107" customFormat="1" hidden="1" outlineLevel="1">
      <c r="A211" s="162" t="str">
        <f>IFERROR(IF(Table48[[#This Row],[We Effect Funding SEK]]=0,"",INDEX(#REF!,MATCH(Table48[[#This Row],[Nr.]],#REF!,0),5)),"")</f>
        <v/>
      </c>
      <c r="B211" s="162" t="str">
        <f>'Budget 2023-2024'!B210</f>
        <v>4.5.1.2.9</v>
      </c>
      <c r="C211" s="163" t="str">
        <f>'Budget 2023-2024'!C210</f>
        <v>[write the cost]</v>
      </c>
      <c r="D211" s="164" t="s">
        <v>639</v>
      </c>
      <c r="E211" s="165">
        <f>'Budget 2023-2024'!G210</f>
        <v>0</v>
      </c>
      <c r="F211" s="165">
        <f>'Budget 2023-2024'!H210</f>
        <v>0</v>
      </c>
      <c r="G211" s="115"/>
      <c r="H211" s="141"/>
      <c r="I211" s="115"/>
      <c r="J211" s="115"/>
      <c r="K211" s="115"/>
      <c r="L211" s="165"/>
      <c r="M211" s="165"/>
      <c r="N211" s="165">
        <f t="shared" si="83"/>
        <v>0</v>
      </c>
      <c r="O211" s="165">
        <f t="shared" si="86"/>
        <v>0</v>
      </c>
      <c r="P211" s="201"/>
      <c r="Q211" s="117"/>
      <c r="R211" s="117"/>
      <c r="S211" s="115" t="str">
        <f t="shared" si="87"/>
        <v/>
      </c>
      <c r="T211" s="106"/>
      <c r="U211" s="164"/>
      <c r="V211" s="164"/>
      <c r="W211" s="165" t="str">
        <f>IFERROR(ROUND(SUMIFS(#REF!,#REF!,$A211,#REF!,U$9,#REF!,V$9)+ROUND((X211-SUMIFS(#REF!,#REF!,$A211,#REF!,U$9,#REF!,V$9))*$X$10,0),0),"")</f>
        <v/>
      </c>
      <c r="X211" s="165">
        <f t="shared" si="84"/>
        <v>0</v>
      </c>
      <c r="Y211" s="201"/>
      <c r="Z211" s="227"/>
      <c r="AA211" s="227"/>
      <c r="AB211" s="115" t="str">
        <f t="shared" si="88"/>
        <v/>
      </c>
      <c r="AC211" s="106"/>
      <c r="AD211" s="164"/>
      <c r="AE211" s="164"/>
      <c r="AF211" s="165" t="str">
        <f>IFERROR(IF(AND($AG$10=$X$10,AG211=X211),W211,(ROUND(SUMIFS(#REF!,#REF!,$B211,#REF!,AD$9,#REF!,AE$9)+ROUND((AG211-SUMIFS(#REF!,#REF!,$B211,#REF!,AD$9,#REF!,AE$9))*$AG$10,0),0))),"")</f>
        <v/>
      </c>
      <c r="AG211" s="165">
        <f t="shared" si="85"/>
        <v>0</v>
      </c>
      <c r="AH211" s="201"/>
      <c r="AI211" s="227"/>
      <c r="AJ211" s="227"/>
      <c r="AK211" s="201" t="str">
        <f t="shared" si="89"/>
        <v/>
      </c>
      <c r="AM211" s="203" t="e">
        <f>#REF!</f>
        <v>#REF!</v>
      </c>
      <c r="AN211" s="166" t="e">
        <f>#REF!</f>
        <v>#REF!</v>
      </c>
      <c r="AO211" s="166" t="e">
        <f>#REF!</f>
        <v>#REF!</v>
      </c>
      <c r="AP211" s="166" t="e">
        <f>#REF!</f>
        <v>#REF!</v>
      </c>
      <c r="AQ211" s="166">
        <f t="shared" si="26"/>
        <v>9</v>
      </c>
      <c r="AR211" s="232" t="s">
        <v>706</v>
      </c>
      <c r="AS211" s="116"/>
      <c r="AT211" s="201"/>
      <c r="AU211" s="106"/>
      <c r="AV211" s="233"/>
    </row>
    <row r="212" spans="1:48" s="107" customFormat="1" hidden="1" outlineLevel="1">
      <c r="A212" s="162" t="str">
        <f>IFERROR(IF(Table48[[#This Row],[We Effect Funding SEK]]=0,"",INDEX(#REF!,MATCH(Table48[[#This Row],[Nr.]],#REF!,0),5)),"")</f>
        <v/>
      </c>
      <c r="B212" s="162" t="str">
        <f>'Budget 2023-2024'!B211</f>
        <v>4.5.1.2.10</v>
      </c>
      <c r="C212" s="163" t="str">
        <f>'Budget 2023-2024'!C211</f>
        <v>[write the cost]</v>
      </c>
      <c r="D212" s="164" t="s">
        <v>639</v>
      </c>
      <c r="E212" s="165">
        <f>'Budget 2023-2024'!G211</f>
        <v>0</v>
      </c>
      <c r="F212" s="165">
        <f>'Budget 2023-2024'!H211</f>
        <v>0</v>
      </c>
      <c r="G212" s="115"/>
      <c r="H212" s="141"/>
      <c r="I212" s="115"/>
      <c r="J212" s="115"/>
      <c r="K212" s="115"/>
      <c r="L212" s="165"/>
      <c r="M212" s="165"/>
      <c r="N212" s="165">
        <f t="shared" si="83"/>
        <v>0</v>
      </c>
      <c r="O212" s="165">
        <f t="shared" si="86"/>
        <v>0</v>
      </c>
      <c r="P212" s="201"/>
      <c r="Q212" s="117"/>
      <c r="R212" s="117"/>
      <c r="S212" s="115" t="str">
        <f t="shared" si="87"/>
        <v/>
      </c>
      <c r="T212" s="106"/>
      <c r="U212" s="164"/>
      <c r="V212" s="164"/>
      <c r="W212" s="165" t="str">
        <f>IFERROR(ROUND(SUMIFS(#REF!,#REF!,$A212,#REF!,U$9,#REF!,V$9)+ROUND((X212-SUMIFS(#REF!,#REF!,$A212,#REF!,U$9,#REF!,V$9))*$X$10,0),0),"")</f>
        <v/>
      </c>
      <c r="X212" s="165">
        <f t="shared" si="84"/>
        <v>0</v>
      </c>
      <c r="Y212" s="201"/>
      <c r="Z212" s="227"/>
      <c r="AA212" s="227"/>
      <c r="AB212" s="115" t="str">
        <f t="shared" si="88"/>
        <v/>
      </c>
      <c r="AC212" s="106"/>
      <c r="AD212" s="164"/>
      <c r="AE212" s="164"/>
      <c r="AF212" s="165" t="str">
        <f>IFERROR(IF(AND($AG$10=$X$10,AG212=X212),W212,(ROUND(SUMIFS(#REF!,#REF!,$B212,#REF!,AD$9,#REF!,AE$9)+ROUND((AG212-SUMIFS(#REF!,#REF!,$B212,#REF!,AD$9,#REF!,AE$9))*$AG$10,0),0))),"")</f>
        <v/>
      </c>
      <c r="AG212" s="165">
        <f t="shared" si="85"/>
        <v>0</v>
      </c>
      <c r="AH212" s="201"/>
      <c r="AI212" s="227"/>
      <c r="AJ212" s="227"/>
      <c r="AK212" s="201" t="str">
        <f t="shared" si="89"/>
        <v/>
      </c>
      <c r="AM212" s="203" t="e">
        <f>#REF!</f>
        <v>#REF!</v>
      </c>
      <c r="AN212" s="166" t="e">
        <f>#REF!</f>
        <v>#REF!</v>
      </c>
      <c r="AO212" s="166" t="e">
        <f>#REF!</f>
        <v>#REF!</v>
      </c>
      <c r="AP212" s="166" t="e">
        <f>#REF!</f>
        <v>#REF!</v>
      </c>
      <c r="AQ212" s="166">
        <f t="shared" si="26"/>
        <v>10</v>
      </c>
      <c r="AR212" s="232" t="s">
        <v>706</v>
      </c>
      <c r="AS212" s="116"/>
      <c r="AT212" s="201"/>
      <c r="AU212" s="106"/>
      <c r="AV212" s="233"/>
    </row>
    <row r="213" spans="1:48" s="107" customFormat="1">
      <c r="A213" s="181" t="str">
        <f>IFERROR(IF(Table48[[#This Row],[We Effect Funding SEK]]=0,"",INDEX(#REF!,MATCH(Table48[[#This Row],[Nr.]],#REF!,0),5)),"")</f>
        <v/>
      </c>
      <c r="B213" s="182" t="str">
        <f>'Budget 2023-2024'!B212</f>
        <v>4.5.1.3</v>
      </c>
      <c r="C213" s="183" t="str">
        <f>'Budget 2023-2024'!C212</f>
        <v>NFF Annual report 2022</v>
      </c>
      <c r="D213" s="184"/>
      <c r="E213" s="184">
        <f>SUM(E214:E223)</f>
        <v>30000</v>
      </c>
      <c r="F213" s="184">
        <f>SUM(F214:F223)</f>
        <v>5711</v>
      </c>
      <c r="G213" s="115"/>
      <c r="H213" s="141"/>
      <c r="I213" s="115"/>
      <c r="J213" s="115"/>
      <c r="K213" s="115"/>
      <c r="L213" s="184">
        <f>SUM(L214:L223)</f>
        <v>0</v>
      </c>
      <c r="M213" s="184">
        <f>SUM(M214:M223)</f>
        <v>0</v>
      </c>
      <c r="N213" s="184">
        <f>SUM(N214:N223)</f>
        <v>299993119</v>
      </c>
      <c r="O213" s="184">
        <f>SUM(O214:O223)</f>
        <v>5711</v>
      </c>
      <c r="P213" s="201"/>
      <c r="Q213" s="117"/>
      <c r="R213" s="117"/>
      <c r="S213" s="115">
        <f t="shared" si="87"/>
        <v>80.959999999999994</v>
      </c>
      <c r="T213" s="106"/>
      <c r="U213" s="184">
        <f>SUM(U214:U223)</f>
        <v>0</v>
      </c>
      <c r="V213" s="184">
        <f>SUM(V214:V223)</f>
        <v>0</v>
      </c>
      <c r="W213" s="184">
        <f>SUM(W214:W223)</f>
        <v>0</v>
      </c>
      <c r="X213" s="184">
        <f>SUM(X214:X223)</f>
        <v>5711</v>
      </c>
      <c r="Y213" s="201"/>
      <c r="Z213" s="118"/>
      <c r="AA213" s="118"/>
      <c r="AB213" s="115" t="str">
        <f t="shared" si="88"/>
        <v/>
      </c>
      <c r="AC213" s="106"/>
      <c r="AD213" s="184">
        <f>SUM(AD214:AD223)</f>
        <v>0</v>
      </c>
      <c r="AE213" s="184">
        <f>SUM(AE214:AE223)</f>
        <v>0</v>
      </c>
      <c r="AF213" s="184">
        <f>SUM(AF214:AF223)</f>
        <v>0</v>
      </c>
      <c r="AG213" s="184">
        <f>SUM(AG214:AG223)</f>
        <v>5711</v>
      </c>
      <c r="AH213" s="201"/>
      <c r="AI213" s="118"/>
      <c r="AJ213" s="118"/>
      <c r="AK213" s="201" t="str">
        <f t="shared" si="89"/>
        <v/>
      </c>
      <c r="AM213" s="203" t="e">
        <f>#REF!</f>
        <v>#REF!</v>
      </c>
      <c r="AN213" s="166" t="e">
        <f>#REF!</f>
        <v>#REF!</v>
      </c>
      <c r="AO213" s="166" t="e">
        <f>#REF!</f>
        <v>#REF!</v>
      </c>
      <c r="AP213" s="166" t="e">
        <f>#REF!</f>
        <v>#REF!</v>
      </c>
      <c r="AQ213" s="166">
        <f t="shared" si="26"/>
        <v>7</v>
      </c>
      <c r="AR213" s="232" t="s">
        <v>705</v>
      </c>
      <c r="AS213" s="116"/>
      <c r="AT213" s="201"/>
      <c r="AU213" s="106"/>
      <c r="AV213" s="233"/>
    </row>
    <row r="214" spans="1:48" s="107" customFormat="1" outlineLevel="1">
      <c r="A214" s="162" t="str">
        <f>IFERROR(IF(Table48[[#This Row],[We Effect Funding SEK]]=0,"",INDEX(#REF!,MATCH(Table48[[#This Row],[Nr.]],#REF!,0),5)),"")</f>
        <v/>
      </c>
      <c r="B214" s="162" t="str">
        <f>'Budget 2023-2024'!B213</f>
        <v>4.5.1.3.1</v>
      </c>
      <c r="C214" s="163" t="str">
        <f>'Budget 2023-2024'!C213</f>
        <v>Design and printing NFF Annual Report 2022</v>
      </c>
      <c r="D214" s="164" t="s">
        <v>639</v>
      </c>
      <c r="E214" s="165">
        <f>'Budget 2023-2024'!G213</f>
        <v>30000</v>
      </c>
      <c r="F214" s="165">
        <f>'Budget 2023-2024'!H213</f>
        <v>5711</v>
      </c>
      <c r="G214" s="115"/>
      <c r="H214" s="141"/>
      <c r="I214" s="115"/>
      <c r="J214" s="115"/>
      <c r="K214" s="115"/>
      <c r="L214" s="165"/>
      <c r="M214" s="165"/>
      <c r="N214" s="165">
        <f t="shared" ref="N214:N223" si="90">IFERROR(ROUND(O214*$O$10,0),0)</f>
        <v>299993119</v>
      </c>
      <c r="O214" s="165">
        <f>IFERROR(IF(L214+M214=0,F214,ROUND(F214+ROUND(L214/$O$10,2)-ROUND(M214/$O$10,2),0)),0)</f>
        <v>5711</v>
      </c>
      <c r="P214" s="201"/>
      <c r="Q214" s="117"/>
      <c r="R214" s="117"/>
      <c r="S214" s="115" t="str">
        <f t="shared" si="87"/>
        <v/>
      </c>
      <c r="T214" s="106"/>
      <c r="U214" s="164"/>
      <c r="V214" s="164"/>
      <c r="W214" s="165" t="str">
        <f>IFERROR(ROUND(SUMIFS(#REF!,#REF!,$A214,#REF!,U$9,#REF!,V$9)+ROUND((X214-SUMIFS(#REF!,#REF!,$A214,#REF!,U$9,#REF!,V$9))*$X$10,0),0),"")</f>
        <v/>
      </c>
      <c r="X214" s="165">
        <f t="shared" ref="X214:X223" si="91">IFERROR(IF(U214+V214=0,O214,ROUND(O214+ROUND(U214/$X$10,2)-ROUND(V214/$X$10,2),0)),0)</f>
        <v>5711</v>
      </c>
      <c r="Y214" s="201"/>
      <c r="Z214" s="227"/>
      <c r="AA214" s="227"/>
      <c r="AB214" s="115" t="str">
        <f t="shared" si="88"/>
        <v/>
      </c>
      <c r="AC214" s="106"/>
      <c r="AD214" s="164"/>
      <c r="AE214" s="164"/>
      <c r="AF214" s="165" t="str">
        <f>IFERROR(IF(AND($AG$10=$X$10,AG214=X214),W214,(ROUND(SUMIFS(#REF!,#REF!,$B214,#REF!,AD$9,#REF!,AE$9)+ROUND((AG214-SUMIFS(#REF!,#REF!,$B214,#REF!,AD$9,#REF!,AE$9))*$AG$10,0),0))),"")</f>
        <v/>
      </c>
      <c r="AG214" s="165">
        <f t="shared" ref="AG214:AG223" si="92">IFERROR(IF(AD214+AE214=0,X214,ROUND(X214+ROUND(AD214/$AG$10,2)-ROUND(AE214/$AG$10,2),0)),0)</f>
        <v>5711</v>
      </c>
      <c r="AH214" s="201"/>
      <c r="AI214" s="227"/>
      <c r="AJ214" s="227"/>
      <c r="AK214" s="201" t="str">
        <f t="shared" si="89"/>
        <v/>
      </c>
      <c r="AM214" s="203" t="e">
        <f>#REF!</f>
        <v>#REF!</v>
      </c>
      <c r="AN214" s="166" t="e">
        <f>#REF!</f>
        <v>#REF!</v>
      </c>
      <c r="AO214" s="166" t="e">
        <f>#REF!</f>
        <v>#REF!</v>
      </c>
      <c r="AP214" s="166" t="e">
        <f>#REF!</f>
        <v>#REF!</v>
      </c>
      <c r="AQ214" s="166">
        <f t="shared" si="26"/>
        <v>9</v>
      </c>
      <c r="AR214" s="232" t="s">
        <v>706</v>
      </c>
      <c r="AS214" s="116"/>
      <c r="AT214" s="201"/>
      <c r="AU214" s="106"/>
      <c r="AV214" s="233"/>
    </row>
    <row r="215" spans="1:48" s="107" customFormat="1" outlineLevel="1">
      <c r="A215" s="162" t="str">
        <f>IFERROR(IF(Table48[[#This Row],[We Effect Funding SEK]]=0,"",INDEX(#REF!,MATCH(Table48[[#This Row],[Nr.]],#REF!,0),5)),"")</f>
        <v/>
      </c>
      <c r="B215" s="162" t="str">
        <f>'Budget 2023-2024'!B214</f>
        <v>4.5.1.3.2</v>
      </c>
      <c r="C215" s="163" t="str">
        <f>'Budget 2023-2024'!C214</f>
        <v>Translation macedonian to english language</v>
      </c>
      <c r="D215" s="164" t="s">
        <v>639</v>
      </c>
      <c r="E215" s="165">
        <f>'Budget 2023-2024'!G214</f>
        <v>0</v>
      </c>
      <c r="F215" s="165">
        <f>'Budget 2023-2024'!H214</f>
        <v>0</v>
      </c>
      <c r="G215" s="115"/>
      <c r="H215" s="141"/>
      <c r="I215" s="115"/>
      <c r="J215" s="115"/>
      <c r="K215" s="115"/>
      <c r="L215" s="165"/>
      <c r="M215" s="165"/>
      <c r="N215" s="165">
        <f t="shared" si="90"/>
        <v>0</v>
      </c>
      <c r="O215" s="165">
        <f>IFERROR(IF(L215+M215=0,F215,ROUND(F215+ROUND(L215/$O$10,2)-ROUND(M215/$O$10,2),0)),0)</f>
        <v>0</v>
      </c>
      <c r="P215" s="201"/>
      <c r="Q215" s="117"/>
      <c r="R215" s="117"/>
      <c r="S215" s="115"/>
      <c r="T215" s="106"/>
      <c r="U215" s="164"/>
      <c r="V215" s="164"/>
      <c r="W215" s="165" t="str">
        <f>IFERROR(ROUND(SUMIFS(#REF!,#REF!,$A215,#REF!,U$9,#REF!,V$9)+ROUND((X215-SUMIFS(#REF!,#REF!,$A215,#REF!,U$9,#REF!,V$9))*$X$10,0),0),"")</f>
        <v/>
      </c>
      <c r="X215" s="165">
        <f t="shared" si="91"/>
        <v>0</v>
      </c>
      <c r="Y215" s="201"/>
      <c r="Z215" s="227"/>
      <c r="AA215" s="227"/>
      <c r="AB215" s="115"/>
      <c r="AC215" s="106"/>
      <c r="AD215" s="164"/>
      <c r="AE215" s="164"/>
      <c r="AF215" s="165" t="str">
        <f>IFERROR(IF(AND($AG$10=$X$10,AG215=X215),W215,(ROUND(SUMIFS(#REF!,#REF!,$B215,#REF!,AD$9,#REF!,AE$9)+ROUND((AG215-SUMIFS(#REF!,#REF!,$B215,#REF!,AD$9,#REF!,AE$9))*$AG$10,0),0))),"")</f>
        <v/>
      </c>
      <c r="AG215" s="165">
        <f t="shared" si="92"/>
        <v>0</v>
      </c>
      <c r="AH215" s="201"/>
      <c r="AI215" s="227"/>
      <c r="AJ215" s="227"/>
      <c r="AK215" s="201"/>
      <c r="AM215" s="203" t="e">
        <f>#REF!</f>
        <v>#REF!</v>
      </c>
      <c r="AN215" s="166" t="e">
        <f>#REF!</f>
        <v>#REF!</v>
      </c>
      <c r="AO215" s="166" t="e">
        <f>#REF!</f>
        <v>#REF!</v>
      </c>
      <c r="AP215" s="166" t="e">
        <f>#REF!</f>
        <v>#REF!</v>
      </c>
      <c r="AQ215" s="166">
        <f t="shared" si="26"/>
        <v>9</v>
      </c>
      <c r="AR215" s="232" t="s">
        <v>706</v>
      </c>
      <c r="AS215" s="116"/>
      <c r="AT215" s="201"/>
      <c r="AU215" s="106"/>
      <c r="AV215" s="233"/>
    </row>
    <row r="216" spans="1:48" s="107" customFormat="1" outlineLevel="1">
      <c r="A216" s="162" t="str">
        <f>IFERROR(IF(Table48[[#This Row],[We Effect Funding SEK]]=0,"",INDEX(#REF!,MATCH(Table48[[#This Row],[Nr.]],#REF!,0),5)),"")</f>
        <v/>
      </c>
      <c r="B216" s="162" t="str">
        <f>'Budget 2023-2024'!B215</f>
        <v>4.5.1.3.3</v>
      </c>
      <c r="C216" s="163" t="str">
        <f>'Budget 2023-2024'!C215</f>
        <v>Proof reading</v>
      </c>
      <c r="D216" s="164" t="s">
        <v>639</v>
      </c>
      <c r="E216" s="165">
        <f>'Budget 2023-2024'!G215</f>
        <v>0</v>
      </c>
      <c r="F216" s="165">
        <f>'Budget 2023-2024'!H215</f>
        <v>0</v>
      </c>
      <c r="G216" s="115"/>
      <c r="H216" s="141"/>
      <c r="I216" s="115"/>
      <c r="J216" s="115"/>
      <c r="K216" s="115"/>
      <c r="L216" s="165"/>
      <c r="M216" s="165"/>
      <c r="N216" s="165">
        <f t="shared" si="90"/>
        <v>0</v>
      </c>
      <c r="O216" s="165">
        <f>IFERROR(IF(L216+M216=0,F216,ROUND(F216+ROUND(L216/$O$10,2)-ROUND(M216/$O$10,2),0)),0)</f>
        <v>0</v>
      </c>
      <c r="P216" s="201"/>
      <c r="Q216" s="117"/>
      <c r="R216" s="117"/>
      <c r="S216" s="115"/>
      <c r="T216" s="106"/>
      <c r="U216" s="164"/>
      <c r="V216" s="164"/>
      <c r="W216" s="165" t="str">
        <f>IFERROR(ROUND(SUMIFS(#REF!,#REF!,$A216,#REF!,U$9,#REF!,V$9)+ROUND((X216-SUMIFS(#REF!,#REF!,$A216,#REF!,U$9,#REF!,V$9))*$X$10,0),0),"")</f>
        <v/>
      </c>
      <c r="X216" s="165">
        <f t="shared" si="91"/>
        <v>0</v>
      </c>
      <c r="Y216" s="201"/>
      <c r="Z216" s="227"/>
      <c r="AA216" s="227"/>
      <c r="AB216" s="115"/>
      <c r="AC216" s="106"/>
      <c r="AD216" s="164"/>
      <c r="AE216" s="164"/>
      <c r="AF216" s="165" t="str">
        <f>IFERROR(IF(AND($AG$10=$X$10,AG216=X216),W216,(ROUND(SUMIFS(#REF!,#REF!,$B216,#REF!,AD$9,#REF!,AE$9)+ROUND((AG216-SUMIFS(#REF!,#REF!,$B216,#REF!,AD$9,#REF!,AE$9))*$AG$10,0),0))),"")</f>
        <v/>
      </c>
      <c r="AG216" s="165">
        <f t="shared" si="92"/>
        <v>0</v>
      </c>
      <c r="AH216" s="201"/>
      <c r="AI216" s="227"/>
      <c r="AJ216" s="227"/>
      <c r="AK216" s="201"/>
      <c r="AM216" s="203" t="e">
        <f>#REF!</f>
        <v>#REF!</v>
      </c>
      <c r="AN216" s="166" t="e">
        <f>#REF!</f>
        <v>#REF!</v>
      </c>
      <c r="AO216" s="166" t="e">
        <f>#REF!</f>
        <v>#REF!</v>
      </c>
      <c r="AP216" s="166" t="e">
        <f>#REF!</f>
        <v>#REF!</v>
      </c>
      <c r="AQ216" s="166">
        <f t="shared" si="26"/>
        <v>9</v>
      </c>
      <c r="AR216" s="232" t="s">
        <v>706</v>
      </c>
      <c r="AS216" s="116"/>
      <c r="AT216" s="201"/>
      <c r="AU216" s="106"/>
      <c r="AV216" s="233"/>
    </row>
    <row r="217" spans="1:48" s="107" customFormat="1" hidden="1" outlineLevel="1">
      <c r="A217" s="162" t="str">
        <f>IFERROR(IF(Table48[[#This Row],[We Effect Funding SEK]]=0,"",INDEX(#REF!,MATCH(Table48[[#This Row],[Nr.]],#REF!,0),5)),"")</f>
        <v/>
      </c>
      <c r="B217" s="162" t="str">
        <f>'Budget 2023-2024'!B216</f>
        <v>4.5.1.3.4</v>
      </c>
      <c r="C217" s="163" t="str">
        <f>'Budget 2023-2024'!C216</f>
        <v>[write the cost]</v>
      </c>
      <c r="D217" s="164" t="s">
        <v>639</v>
      </c>
      <c r="E217" s="165">
        <f>'Budget 2023-2024'!G216</f>
        <v>0</v>
      </c>
      <c r="F217" s="165">
        <f>'Budget 2023-2024'!H216</f>
        <v>0</v>
      </c>
      <c r="G217" s="115"/>
      <c r="H217" s="141"/>
      <c r="I217" s="115"/>
      <c r="J217" s="115"/>
      <c r="K217" s="115"/>
      <c r="L217" s="165"/>
      <c r="M217" s="165"/>
      <c r="N217" s="165">
        <f t="shared" si="90"/>
        <v>0</v>
      </c>
      <c r="O217" s="165">
        <f>IFERROR(IF(L217+M217=0,F217,ROUND(F217+ROUND(L217/$O$10,2)-ROUND(M217/$O$10,2),0)),0)</f>
        <v>0</v>
      </c>
      <c r="P217" s="201"/>
      <c r="Q217" s="117"/>
      <c r="R217" s="117"/>
      <c r="S217" s="115"/>
      <c r="T217" s="106"/>
      <c r="U217" s="164"/>
      <c r="V217" s="164"/>
      <c r="W217" s="165" t="str">
        <f>IFERROR(ROUND(SUMIFS(#REF!,#REF!,$A217,#REF!,U$9,#REF!,V$9)+ROUND((X217-SUMIFS(#REF!,#REF!,$A217,#REF!,U$9,#REF!,V$9))*$X$10,0),0),"")</f>
        <v/>
      </c>
      <c r="X217" s="165">
        <f t="shared" si="91"/>
        <v>0</v>
      </c>
      <c r="Y217" s="201"/>
      <c r="Z217" s="227"/>
      <c r="AA217" s="227"/>
      <c r="AB217" s="115"/>
      <c r="AC217" s="106"/>
      <c r="AD217" s="164"/>
      <c r="AE217" s="164"/>
      <c r="AF217" s="165" t="str">
        <f>IFERROR(IF(AND($AG$10=$X$10,AG217=X217),W217,(ROUND(SUMIFS(#REF!,#REF!,$B217,#REF!,AD$9,#REF!,AE$9)+ROUND((AG217-SUMIFS(#REF!,#REF!,$B217,#REF!,AD$9,#REF!,AE$9))*$AG$10,0),0))),"")</f>
        <v/>
      </c>
      <c r="AG217" s="165">
        <f t="shared" si="92"/>
        <v>0</v>
      </c>
      <c r="AH217" s="201"/>
      <c r="AI217" s="227"/>
      <c r="AJ217" s="227"/>
      <c r="AK217" s="201"/>
      <c r="AM217" s="203" t="e">
        <f>#REF!</f>
        <v>#REF!</v>
      </c>
      <c r="AN217" s="166" t="e">
        <f>#REF!</f>
        <v>#REF!</v>
      </c>
      <c r="AO217" s="166" t="e">
        <f>#REF!</f>
        <v>#REF!</v>
      </c>
      <c r="AP217" s="166" t="e">
        <f>#REF!</f>
        <v>#REF!</v>
      </c>
      <c r="AQ217" s="166">
        <f t="shared" si="26"/>
        <v>9</v>
      </c>
      <c r="AR217" s="232" t="s">
        <v>706</v>
      </c>
      <c r="AS217" s="116"/>
      <c r="AT217" s="201"/>
      <c r="AU217" s="106"/>
      <c r="AV217" s="233"/>
    </row>
    <row r="218" spans="1:48" s="107" customFormat="1" hidden="1" outlineLevel="1">
      <c r="A218" s="162" t="str">
        <f>IFERROR(IF(Table48[[#This Row],[We Effect Funding SEK]]=0,"",INDEX(#REF!,MATCH(Table48[[#This Row],[Nr.]],#REF!,0),5)),"")</f>
        <v/>
      </c>
      <c r="B218" s="162" t="str">
        <f>'Budget 2023-2024'!B217</f>
        <v>4.5.1.3.5</v>
      </c>
      <c r="C218" s="163" t="str">
        <f>'Budget 2023-2024'!C217</f>
        <v>[write the cost]</v>
      </c>
      <c r="D218" s="164" t="s">
        <v>639</v>
      </c>
      <c r="E218" s="165">
        <f>'Budget 2023-2024'!G217</f>
        <v>0</v>
      </c>
      <c r="F218" s="165">
        <f>'Budget 2023-2024'!H217</f>
        <v>0</v>
      </c>
      <c r="G218" s="115"/>
      <c r="H218" s="141"/>
      <c r="I218" s="115"/>
      <c r="J218" s="115"/>
      <c r="K218" s="115"/>
      <c r="L218" s="165"/>
      <c r="M218" s="165"/>
      <c r="N218" s="165">
        <f t="shared" si="90"/>
        <v>0</v>
      </c>
      <c r="O218" s="165">
        <f t="shared" ref="O218:O223" si="93">IFERROR(IF(L218+M218=0,F218,ROUND(F218+ROUND(L218/$O$10,2)-ROUND(M218/$O$10,2),0)),0)</f>
        <v>0</v>
      </c>
      <c r="P218" s="201"/>
      <c r="Q218" s="117"/>
      <c r="R218" s="117"/>
      <c r="S218" s="115" t="str">
        <f t="shared" ref="S218:S225" si="94">IF(OR($AR218="Total Project Costs",$AR218="Heading",$AR218="Subheading",$AR218="Component",$AR218="Output",$AR218="Activity",$AR218="Budget Line"),IF(AND(E218=0,O218=0),"",IF(AND(E218=0,O218&gt;0),100,IF(AND(E218&gt;0,O218=0),100,IF(E218=O218,"",ABS(ROUND((O218-E218)/E218,4)*100))))),"")</f>
        <v/>
      </c>
      <c r="T218" s="106"/>
      <c r="U218" s="164"/>
      <c r="V218" s="164"/>
      <c r="W218" s="165" t="str">
        <f>IFERROR(ROUND(SUMIFS(#REF!,#REF!,$A218,#REF!,U$9,#REF!,V$9)+ROUND((X218-SUMIFS(#REF!,#REF!,$A218,#REF!,U$9,#REF!,V$9))*$X$10,0),0),"")</f>
        <v/>
      </c>
      <c r="X218" s="165">
        <f t="shared" si="91"/>
        <v>0</v>
      </c>
      <c r="Y218" s="201"/>
      <c r="Z218" s="227"/>
      <c r="AA218" s="227"/>
      <c r="AB218" s="115" t="str">
        <f t="shared" ref="AB218:AB225" si="95">IF(OR($AR218="Total Project Costs",$AR218="Heading",$AR218="Subheading",$AR218="Component",$AR218="Output",$AR218="Activity",$AR218="Budget Line"),IF(AND(O218=0,X218=0),"",IF(AND(O218=0,X218&gt;0),100,IF(AND(O218&gt;0,X218=0),100,IF(O218=X218,"",ABS(ROUND((X218-O218)/O218,4)*100))))),"")</f>
        <v/>
      </c>
      <c r="AC218" s="106"/>
      <c r="AD218" s="164"/>
      <c r="AE218" s="164"/>
      <c r="AF218" s="165" t="str">
        <f>IFERROR(IF(AND($AG$10=$X$10,AG218=X218),W218,(ROUND(SUMIFS(#REF!,#REF!,$B218,#REF!,AD$9,#REF!,AE$9)+ROUND((AG218-SUMIFS(#REF!,#REF!,$B218,#REF!,AD$9,#REF!,AE$9))*$AG$10,0),0))),"")</f>
        <v/>
      </c>
      <c r="AG218" s="165">
        <f t="shared" si="92"/>
        <v>0</v>
      </c>
      <c r="AH218" s="201"/>
      <c r="AI218" s="227"/>
      <c r="AJ218" s="227"/>
      <c r="AK218" s="201" t="str">
        <f t="shared" ref="AK218:AK225" si="96">IF(OR($AR218="Total Project Costs",$AR218="Heading",$AR218="Subheading",$AR218="Component",$AR218="Output",$AR218="Activity",$AR218="Budget Line"),IF(AND(X218=0,AG218=0),"",IF(AND(X218=0,AG218&gt;0),100,IF(AND(X218&gt;0,AG218=0),100,IF(X218=AG218,"",ABS(ROUND((AG218-X218)/X218,4)*100))))),"")</f>
        <v/>
      </c>
      <c r="AM218" s="203" t="e">
        <f>#REF!</f>
        <v>#REF!</v>
      </c>
      <c r="AN218" s="166" t="e">
        <f>#REF!</f>
        <v>#REF!</v>
      </c>
      <c r="AO218" s="166" t="e">
        <f>#REF!</f>
        <v>#REF!</v>
      </c>
      <c r="AP218" s="166" t="e">
        <f>#REF!</f>
        <v>#REF!</v>
      </c>
      <c r="AQ218" s="166">
        <f t="shared" si="26"/>
        <v>9</v>
      </c>
      <c r="AR218" s="232" t="s">
        <v>706</v>
      </c>
      <c r="AS218" s="116"/>
      <c r="AT218" s="201"/>
      <c r="AU218" s="106"/>
      <c r="AV218" s="233"/>
    </row>
    <row r="219" spans="1:48" s="107" customFormat="1" hidden="1" outlineLevel="1">
      <c r="A219" s="162" t="str">
        <f>IFERROR(IF(Table48[[#This Row],[We Effect Funding SEK]]=0,"",INDEX(#REF!,MATCH(Table48[[#This Row],[Nr.]],#REF!,0),5)),"")</f>
        <v/>
      </c>
      <c r="B219" s="162" t="str">
        <f>'Budget 2023-2024'!B218</f>
        <v>4.5.1.3.6</v>
      </c>
      <c r="C219" s="163" t="str">
        <f>'Budget 2023-2024'!C218</f>
        <v>[write the cost]</v>
      </c>
      <c r="D219" s="164" t="s">
        <v>639</v>
      </c>
      <c r="E219" s="165">
        <f>'Budget 2023-2024'!G218</f>
        <v>0</v>
      </c>
      <c r="F219" s="165">
        <f>'Budget 2023-2024'!H218</f>
        <v>0</v>
      </c>
      <c r="G219" s="115"/>
      <c r="H219" s="141"/>
      <c r="I219" s="115"/>
      <c r="J219" s="115"/>
      <c r="K219" s="115"/>
      <c r="L219" s="165"/>
      <c r="M219" s="165"/>
      <c r="N219" s="165">
        <f t="shared" si="90"/>
        <v>0</v>
      </c>
      <c r="O219" s="165">
        <f t="shared" si="93"/>
        <v>0</v>
      </c>
      <c r="P219" s="201"/>
      <c r="Q219" s="117"/>
      <c r="R219" s="117"/>
      <c r="S219" s="115" t="str">
        <f t="shared" si="94"/>
        <v/>
      </c>
      <c r="T219" s="106"/>
      <c r="U219" s="164"/>
      <c r="V219" s="164"/>
      <c r="W219" s="165" t="str">
        <f>IFERROR(ROUND(SUMIFS(#REF!,#REF!,$A219,#REF!,U$9,#REF!,V$9)+ROUND((X219-SUMIFS(#REF!,#REF!,$A219,#REF!,U$9,#REF!,V$9))*$X$10,0),0),"")</f>
        <v/>
      </c>
      <c r="X219" s="165">
        <f t="shared" si="91"/>
        <v>0</v>
      </c>
      <c r="Y219" s="201"/>
      <c r="Z219" s="227"/>
      <c r="AA219" s="227"/>
      <c r="AB219" s="115" t="str">
        <f t="shared" si="95"/>
        <v/>
      </c>
      <c r="AC219" s="106"/>
      <c r="AD219" s="164"/>
      <c r="AE219" s="164"/>
      <c r="AF219" s="165" t="str">
        <f>IFERROR(IF(AND($AG$10=$X$10,AG219=X219),W219,(ROUND(SUMIFS(#REF!,#REF!,$B219,#REF!,AD$9,#REF!,AE$9)+ROUND((AG219-SUMIFS(#REF!,#REF!,$B219,#REF!,AD$9,#REF!,AE$9))*$AG$10,0),0))),"")</f>
        <v/>
      </c>
      <c r="AG219" s="165">
        <f t="shared" si="92"/>
        <v>0</v>
      </c>
      <c r="AH219" s="201"/>
      <c r="AI219" s="227"/>
      <c r="AJ219" s="227"/>
      <c r="AK219" s="201" t="str">
        <f t="shared" si="96"/>
        <v/>
      </c>
      <c r="AM219" s="203" t="e">
        <f>#REF!</f>
        <v>#REF!</v>
      </c>
      <c r="AN219" s="166" t="e">
        <f>#REF!</f>
        <v>#REF!</v>
      </c>
      <c r="AO219" s="166" t="e">
        <f>#REF!</f>
        <v>#REF!</v>
      </c>
      <c r="AP219" s="166" t="e">
        <f>#REF!</f>
        <v>#REF!</v>
      </c>
      <c r="AQ219" s="166">
        <f t="shared" si="26"/>
        <v>9</v>
      </c>
      <c r="AR219" s="232" t="s">
        <v>706</v>
      </c>
      <c r="AS219" s="116"/>
      <c r="AT219" s="201"/>
      <c r="AU219" s="106"/>
      <c r="AV219" s="233"/>
    </row>
    <row r="220" spans="1:48" s="107" customFormat="1" hidden="1" outlineLevel="1">
      <c r="A220" s="162" t="str">
        <f>IFERROR(IF(Table48[[#This Row],[We Effect Funding SEK]]=0,"",INDEX(#REF!,MATCH(Table48[[#This Row],[Nr.]],#REF!,0),5)),"")</f>
        <v/>
      </c>
      <c r="B220" s="162" t="str">
        <f>'Budget 2023-2024'!B219</f>
        <v>4.5.1.3.7</v>
      </c>
      <c r="C220" s="163" t="str">
        <f>'Budget 2023-2024'!C219</f>
        <v>[write the cost]</v>
      </c>
      <c r="D220" s="164" t="s">
        <v>639</v>
      </c>
      <c r="E220" s="165">
        <f>'Budget 2023-2024'!G219</f>
        <v>0</v>
      </c>
      <c r="F220" s="165">
        <f>'Budget 2023-2024'!H219</f>
        <v>0</v>
      </c>
      <c r="G220" s="115"/>
      <c r="H220" s="141"/>
      <c r="I220" s="115"/>
      <c r="J220" s="115"/>
      <c r="K220" s="115"/>
      <c r="L220" s="165"/>
      <c r="M220" s="165"/>
      <c r="N220" s="165">
        <f t="shared" si="90"/>
        <v>0</v>
      </c>
      <c r="O220" s="165">
        <f t="shared" si="93"/>
        <v>0</v>
      </c>
      <c r="P220" s="201"/>
      <c r="Q220" s="117"/>
      <c r="R220" s="117"/>
      <c r="S220" s="115" t="str">
        <f t="shared" si="94"/>
        <v/>
      </c>
      <c r="T220" s="106"/>
      <c r="U220" s="164"/>
      <c r="V220" s="164"/>
      <c r="W220" s="165" t="str">
        <f>IFERROR(ROUND(SUMIFS(#REF!,#REF!,$A220,#REF!,U$9,#REF!,V$9)+ROUND((X220-SUMIFS(#REF!,#REF!,$A220,#REF!,U$9,#REF!,V$9))*$X$10,0),0),"")</f>
        <v/>
      </c>
      <c r="X220" s="165">
        <f t="shared" si="91"/>
        <v>0</v>
      </c>
      <c r="Y220" s="201"/>
      <c r="Z220" s="227"/>
      <c r="AA220" s="227"/>
      <c r="AB220" s="115" t="str">
        <f t="shared" si="95"/>
        <v/>
      </c>
      <c r="AC220" s="106"/>
      <c r="AD220" s="164"/>
      <c r="AE220" s="164"/>
      <c r="AF220" s="165" t="str">
        <f>IFERROR(IF(AND($AG$10=$X$10,AG220=X220),W220,(ROUND(SUMIFS(#REF!,#REF!,$B220,#REF!,AD$9,#REF!,AE$9)+ROUND((AG220-SUMIFS(#REF!,#REF!,$B220,#REF!,AD$9,#REF!,AE$9))*$AG$10,0),0))),"")</f>
        <v/>
      </c>
      <c r="AG220" s="165">
        <f t="shared" si="92"/>
        <v>0</v>
      </c>
      <c r="AH220" s="201"/>
      <c r="AI220" s="227"/>
      <c r="AJ220" s="227"/>
      <c r="AK220" s="201" t="str">
        <f t="shared" si="96"/>
        <v/>
      </c>
      <c r="AM220" s="203" t="e">
        <f>#REF!</f>
        <v>#REF!</v>
      </c>
      <c r="AN220" s="166" t="e">
        <f>#REF!</f>
        <v>#REF!</v>
      </c>
      <c r="AO220" s="166" t="e">
        <f>#REF!</f>
        <v>#REF!</v>
      </c>
      <c r="AP220" s="166" t="e">
        <f>#REF!</f>
        <v>#REF!</v>
      </c>
      <c r="AQ220" s="166">
        <f t="shared" si="26"/>
        <v>9</v>
      </c>
      <c r="AR220" s="232" t="s">
        <v>706</v>
      </c>
      <c r="AS220" s="116"/>
      <c r="AT220" s="201"/>
      <c r="AU220" s="106"/>
      <c r="AV220" s="233"/>
    </row>
    <row r="221" spans="1:48" s="107" customFormat="1" hidden="1" outlineLevel="1">
      <c r="A221" s="162" t="str">
        <f>IFERROR(IF(Table48[[#This Row],[We Effect Funding SEK]]=0,"",INDEX(#REF!,MATCH(Table48[[#This Row],[Nr.]],#REF!,0),5)),"")</f>
        <v/>
      </c>
      <c r="B221" s="162" t="str">
        <f>'Budget 2023-2024'!B220</f>
        <v>4.5.1.3.8</v>
      </c>
      <c r="C221" s="163" t="str">
        <f>'Budget 2023-2024'!C220</f>
        <v>[write the cost]</v>
      </c>
      <c r="D221" s="164" t="s">
        <v>639</v>
      </c>
      <c r="E221" s="165">
        <f>'Budget 2023-2024'!G220</f>
        <v>0</v>
      </c>
      <c r="F221" s="165">
        <f>'Budget 2023-2024'!H220</f>
        <v>0</v>
      </c>
      <c r="G221" s="115"/>
      <c r="H221" s="141"/>
      <c r="I221" s="115"/>
      <c r="J221" s="115"/>
      <c r="K221" s="115"/>
      <c r="L221" s="165"/>
      <c r="M221" s="165"/>
      <c r="N221" s="165">
        <f t="shared" si="90"/>
        <v>0</v>
      </c>
      <c r="O221" s="165">
        <f t="shared" si="93"/>
        <v>0</v>
      </c>
      <c r="P221" s="201"/>
      <c r="Q221" s="117"/>
      <c r="R221" s="117"/>
      <c r="S221" s="115" t="str">
        <f t="shared" si="94"/>
        <v/>
      </c>
      <c r="T221" s="106"/>
      <c r="U221" s="164"/>
      <c r="V221" s="164"/>
      <c r="W221" s="165" t="str">
        <f>IFERROR(ROUND(SUMIFS(#REF!,#REF!,$A221,#REF!,U$9,#REF!,V$9)+ROUND((X221-SUMIFS(#REF!,#REF!,$A221,#REF!,U$9,#REF!,V$9))*$X$10,0),0),"")</f>
        <v/>
      </c>
      <c r="X221" s="165">
        <f t="shared" si="91"/>
        <v>0</v>
      </c>
      <c r="Y221" s="201"/>
      <c r="Z221" s="227"/>
      <c r="AA221" s="227"/>
      <c r="AB221" s="115" t="str">
        <f t="shared" si="95"/>
        <v/>
      </c>
      <c r="AC221" s="106"/>
      <c r="AD221" s="164"/>
      <c r="AE221" s="164"/>
      <c r="AF221" s="165" t="str">
        <f>IFERROR(IF(AND($AG$10=$X$10,AG221=X221),W221,(ROUND(SUMIFS(#REF!,#REF!,$B221,#REF!,AD$9,#REF!,AE$9)+ROUND((AG221-SUMIFS(#REF!,#REF!,$B221,#REF!,AD$9,#REF!,AE$9))*$AG$10,0),0))),"")</f>
        <v/>
      </c>
      <c r="AG221" s="165">
        <f t="shared" si="92"/>
        <v>0</v>
      </c>
      <c r="AH221" s="201"/>
      <c r="AI221" s="227"/>
      <c r="AJ221" s="227"/>
      <c r="AK221" s="201" t="str">
        <f t="shared" si="96"/>
        <v/>
      </c>
      <c r="AM221" s="203" t="e">
        <f>#REF!</f>
        <v>#REF!</v>
      </c>
      <c r="AN221" s="166" t="e">
        <f>#REF!</f>
        <v>#REF!</v>
      </c>
      <c r="AO221" s="166" t="e">
        <f>#REF!</f>
        <v>#REF!</v>
      </c>
      <c r="AP221" s="166" t="e">
        <f>#REF!</f>
        <v>#REF!</v>
      </c>
      <c r="AQ221" s="166">
        <f t="shared" si="26"/>
        <v>9</v>
      </c>
      <c r="AR221" s="232" t="s">
        <v>706</v>
      </c>
      <c r="AS221" s="116"/>
      <c r="AT221" s="201"/>
      <c r="AU221" s="106"/>
      <c r="AV221" s="233"/>
    </row>
    <row r="222" spans="1:48" s="107" customFormat="1" hidden="1" outlineLevel="1">
      <c r="A222" s="162" t="str">
        <f>IFERROR(IF(Table48[[#This Row],[We Effect Funding SEK]]=0,"",INDEX(#REF!,MATCH(Table48[[#This Row],[Nr.]],#REF!,0),5)),"")</f>
        <v/>
      </c>
      <c r="B222" s="162" t="str">
        <f>'Budget 2023-2024'!B221</f>
        <v>4.5.1.3.9</v>
      </c>
      <c r="C222" s="163" t="str">
        <f>'Budget 2023-2024'!C221</f>
        <v>[write the cost]</v>
      </c>
      <c r="D222" s="164" t="s">
        <v>639</v>
      </c>
      <c r="E222" s="165">
        <f>'Budget 2023-2024'!G221</f>
        <v>0</v>
      </c>
      <c r="F222" s="165">
        <f>'Budget 2023-2024'!H221</f>
        <v>0</v>
      </c>
      <c r="G222" s="115"/>
      <c r="H222" s="141"/>
      <c r="I222" s="115"/>
      <c r="J222" s="115"/>
      <c r="K222" s="115"/>
      <c r="L222" s="165"/>
      <c r="M222" s="165"/>
      <c r="N222" s="165">
        <f t="shared" si="90"/>
        <v>0</v>
      </c>
      <c r="O222" s="165">
        <f t="shared" si="93"/>
        <v>0</v>
      </c>
      <c r="P222" s="201"/>
      <c r="Q222" s="117"/>
      <c r="R222" s="117"/>
      <c r="S222" s="115" t="str">
        <f t="shared" si="94"/>
        <v/>
      </c>
      <c r="T222" s="106"/>
      <c r="U222" s="164"/>
      <c r="V222" s="164"/>
      <c r="W222" s="165" t="str">
        <f>IFERROR(ROUND(SUMIFS(#REF!,#REF!,$A222,#REF!,U$9,#REF!,V$9)+ROUND((X222-SUMIFS(#REF!,#REF!,$A222,#REF!,U$9,#REF!,V$9))*$X$10,0),0),"")</f>
        <v/>
      </c>
      <c r="X222" s="165">
        <f t="shared" si="91"/>
        <v>0</v>
      </c>
      <c r="Y222" s="201"/>
      <c r="Z222" s="227"/>
      <c r="AA222" s="227"/>
      <c r="AB222" s="115" t="str">
        <f t="shared" si="95"/>
        <v/>
      </c>
      <c r="AC222" s="106"/>
      <c r="AD222" s="164"/>
      <c r="AE222" s="164"/>
      <c r="AF222" s="165" t="str">
        <f>IFERROR(IF(AND($AG$10=$X$10,AG222=X222),W222,(ROUND(SUMIFS(#REF!,#REF!,$B222,#REF!,AD$9,#REF!,AE$9)+ROUND((AG222-SUMIFS(#REF!,#REF!,$B222,#REF!,AD$9,#REF!,AE$9))*$AG$10,0),0))),"")</f>
        <v/>
      </c>
      <c r="AG222" s="165">
        <f t="shared" si="92"/>
        <v>0</v>
      </c>
      <c r="AH222" s="201"/>
      <c r="AI222" s="227"/>
      <c r="AJ222" s="227"/>
      <c r="AK222" s="201" t="str">
        <f t="shared" si="96"/>
        <v/>
      </c>
      <c r="AM222" s="203" t="e">
        <f>#REF!</f>
        <v>#REF!</v>
      </c>
      <c r="AN222" s="166" t="e">
        <f>#REF!</f>
        <v>#REF!</v>
      </c>
      <c r="AO222" s="166" t="e">
        <f>#REF!</f>
        <v>#REF!</v>
      </c>
      <c r="AP222" s="166" t="e">
        <f>#REF!</f>
        <v>#REF!</v>
      </c>
      <c r="AQ222" s="166">
        <f t="shared" si="26"/>
        <v>9</v>
      </c>
      <c r="AR222" s="232" t="s">
        <v>706</v>
      </c>
      <c r="AS222" s="116"/>
      <c r="AT222" s="201"/>
      <c r="AU222" s="106"/>
      <c r="AV222" s="233"/>
    </row>
    <row r="223" spans="1:48" s="107" customFormat="1" hidden="1" outlineLevel="1">
      <c r="A223" s="162" t="str">
        <f>IFERROR(IF(Table48[[#This Row],[We Effect Funding SEK]]=0,"",INDEX(#REF!,MATCH(Table48[[#This Row],[Nr.]],#REF!,0),5)),"")</f>
        <v/>
      </c>
      <c r="B223" s="162" t="str">
        <f>'Budget 2023-2024'!B222</f>
        <v>4.5.1.3.10</v>
      </c>
      <c r="C223" s="163" t="str">
        <f>'Budget 2023-2024'!C222</f>
        <v>[write the cost]</v>
      </c>
      <c r="D223" s="164" t="s">
        <v>639</v>
      </c>
      <c r="E223" s="165">
        <f>'Budget 2023-2024'!G222</f>
        <v>0</v>
      </c>
      <c r="F223" s="165">
        <f>'Budget 2023-2024'!H222</f>
        <v>0</v>
      </c>
      <c r="G223" s="115"/>
      <c r="H223" s="141"/>
      <c r="I223" s="115"/>
      <c r="J223" s="115"/>
      <c r="K223" s="115"/>
      <c r="L223" s="165"/>
      <c r="M223" s="165"/>
      <c r="N223" s="165">
        <f t="shared" si="90"/>
        <v>0</v>
      </c>
      <c r="O223" s="165">
        <f t="shared" si="93"/>
        <v>0</v>
      </c>
      <c r="P223" s="201"/>
      <c r="Q223" s="117"/>
      <c r="R223" s="117"/>
      <c r="S223" s="115" t="str">
        <f t="shared" si="94"/>
        <v/>
      </c>
      <c r="T223" s="106"/>
      <c r="U223" s="164"/>
      <c r="V223" s="164"/>
      <c r="W223" s="165" t="str">
        <f>IFERROR(ROUND(SUMIFS(#REF!,#REF!,$A223,#REF!,U$9,#REF!,V$9)+ROUND((X223-SUMIFS(#REF!,#REF!,$A223,#REF!,U$9,#REF!,V$9))*$X$10,0),0),"")</f>
        <v/>
      </c>
      <c r="X223" s="165">
        <f t="shared" si="91"/>
        <v>0</v>
      </c>
      <c r="Y223" s="201"/>
      <c r="Z223" s="227"/>
      <c r="AA223" s="227"/>
      <c r="AB223" s="115" t="str">
        <f t="shared" si="95"/>
        <v/>
      </c>
      <c r="AC223" s="106"/>
      <c r="AD223" s="164"/>
      <c r="AE223" s="164"/>
      <c r="AF223" s="165" t="str">
        <f>IFERROR(IF(AND($AG$10=$X$10,AG223=X223),W223,(ROUND(SUMIFS(#REF!,#REF!,$B223,#REF!,AD$9,#REF!,AE$9)+ROUND((AG223-SUMIFS(#REF!,#REF!,$B223,#REF!,AD$9,#REF!,AE$9))*$AG$10,0),0))),"")</f>
        <v/>
      </c>
      <c r="AG223" s="165">
        <f t="shared" si="92"/>
        <v>0</v>
      </c>
      <c r="AH223" s="201"/>
      <c r="AI223" s="227"/>
      <c r="AJ223" s="227"/>
      <c r="AK223" s="201" t="str">
        <f t="shared" si="96"/>
        <v/>
      </c>
      <c r="AM223" s="203" t="e">
        <f>#REF!</f>
        <v>#REF!</v>
      </c>
      <c r="AN223" s="166" t="e">
        <f>#REF!</f>
        <v>#REF!</v>
      </c>
      <c r="AO223" s="166" t="e">
        <f>#REF!</f>
        <v>#REF!</v>
      </c>
      <c r="AP223" s="166" t="e">
        <f>#REF!</f>
        <v>#REF!</v>
      </c>
      <c r="AQ223" s="166">
        <f t="shared" si="26"/>
        <v>10</v>
      </c>
      <c r="AR223" s="232" t="s">
        <v>706</v>
      </c>
      <c r="AS223" s="116"/>
      <c r="AT223" s="201"/>
      <c r="AU223" s="106"/>
      <c r="AV223" s="233"/>
    </row>
    <row r="224" spans="1:48" s="107" customFormat="1">
      <c r="A224" s="181" t="str">
        <f>IFERROR(IF(Table48[[#This Row],[We Effect Funding SEK]]=0,"",INDEX(#REF!,MATCH(Table48[[#This Row],[Nr.]],#REF!,0),5)),"")</f>
        <v/>
      </c>
      <c r="B224" s="182" t="str">
        <f>'Budget 2023-2024'!B223</f>
        <v>4.5.1.4</v>
      </c>
      <c r="C224" s="183" t="str">
        <f>'Budget 2023-2024'!C223</f>
        <v>Media campaign " Buy domestic agriculture products"</v>
      </c>
      <c r="D224" s="184"/>
      <c r="E224" s="184">
        <f>SUM(E225:E234)</f>
        <v>0</v>
      </c>
      <c r="F224" s="184">
        <f>SUM(F225:F234)</f>
        <v>0</v>
      </c>
      <c r="G224" s="115"/>
      <c r="H224" s="141"/>
      <c r="I224" s="115"/>
      <c r="J224" s="115"/>
      <c r="K224" s="115"/>
      <c r="L224" s="184">
        <f>SUM(L225:L234)</f>
        <v>0</v>
      </c>
      <c r="M224" s="184">
        <f>SUM(M225:M234)</f>
        <v>0</v>
      </c>
      <c r="N224" s="184">
        <f>SUM(N225:N234)</f>
        <v>0</v>
      </c>
      <c r="O224" s="184">
        <f>SUM(O225:O234)</f>
        <v>0</v>
      </c>
      <c r="P224" s="201"/>
      <c r="Q224" s="117"/>
      <c r="R224" s="117"/>
      <c r="S224" s="115" t="str">
        <f t="shared" si="94"/>
        <v/>
      </c>
      <c r="T224" s="106"/>
      <c r="U224" s="184">
        <f>SUM(U225:U234)</f>
        <v>0</v>
      </c>
      <c r="V224" s="184">
        <f>SUM(V225:V234)</f>
        <v>0</v>
      </c>
      <c r="W224" s="184">
        <f>SUM(W225:W234)</f>
        <v>0</v>
      </c>
      <c r="X224" s="184">
        <f>SUM(X225:X234)</f>
        <v>0</v>
      </c>
      <c r="Y224" s="201"/>
      <c r="Z224" s="118"/>
      <c r="AA224" s="118"/>
      <c r="AB224" s="115" t="str">
        <f t="shared" si="95"/>
        <v/>
      </c>
      <c r="AC224" s="106"/>
      <c r="AD224" s="184">
        <f>SUM(AD225:AD234)</f>
        <v>0</v>
      </c>
      <c r="AE224" s="184">
        <f>SUM(AE225:AE234)</f>
        <v>0</v>
      </c>
      <c r="AF224" s="184">
        <f>SUM(AF225:AF234)</f>
        <v>0</v>
      </c>
      <c r="AG224" s="184">
        <f>SUM(AG225:AG234)</f>
        <v>0</v>
      </c>
      <c r="AH224" s="201"/>
      <c r="AI224" s="118"/>
      <c r="AJ224" s="118"/>
      <c r="AK224" s="201" t="str">
        <f t="shared" si="96"/>
        <v/>
      </c>
      <c r="AM224" s="203" t="e">
        <f>#REF!</f>
        <v>#REF!</v>
      </c>
      <c r="AN224" s="166" t="e">
        <f>#REF!</f>
        <v>#REF!</v>
      </c>
      <c r="AO224" s="166" t="e">
        <f>#REF!</f>
        <v>#REF!</v>
      </c>
      <c r="AP224" s="166" t="e">
        <f>#REF!</f>
        <v>#REF!</v>
      </c>
      <c r="AQ224" s="166">
        <f t="shared" si="26"/>
        <v>7</v>
      </c>
      <c r="AR224" s="232" t="s">
        <v>705</v>
      </c>
      <c r="AS224" s="116"/>
      <c r="AT224" s="201"/>
      <c r="AU224" s="106"/>
      <c r="AV224" s="233"/>
    </row>
    <row r="225" spans="1:48" s="107" customFormat="1" outlineLevel="1">
      <c r="A225" s="162" t="str">
        <f>IFERROR(IF(Table48[[#This Row],[We Effect Funding SEK]]=0,"",INDEX(#REF!,MATCH(Table48[[#This Row],[Nr.]],#REF!,0),5)),"")</f>
        <v/>
      </c>
      <c r="B225" s="162" t="str">
        <f>'Budget 2023-2024'!B224</f>
        <v>4.5.1.4.1</v>
      </c>
      <c r="C225" s="163" t="str">
        <f>'Budget 2023-2024'!C224</f>
        <v>Promotion tools - 200 T shirts</v>
      </c>
      <c r="D225" s="164" t="s">
        <v>639</v>
      </c>
      <c r="E225" s="165">
        <f>'Budget 2023-2024'!G224</f>
        <v>0</v>
      </c>
      <c r="F225" s="165">
        <f>'Budget 2023-2024'!H224</f>
        <v>0</v>
      </c>
      <c r="G225" s="115"/>
      <c r="H225" s="141"/>
      <c r="I225" s="115"/>
      <c r="J225" s="115"/>
      <c r="K225" s="115"/>
      <c r="L225" s="165"/>
      <c r="M225" s="165"/>
      <c r="N225" s="165">
        <f t="shared" ref="N225:N234" si="97">IFERROR(ROUND(O225*$O$10,0),0)</f>
        <v>0</v>
      </c>
      <c r="O225" s="165">
        <f>IFERROR(IF(L225+M225=0,F225,ROUND(F225+ROUND(L225/$O$10,2)-ROUND(M225/$O$10,2),0)),0)</f>
        <v>0</v>
      </c>
      <c r="P225" s="201"/>
      <c r="Q225" s="117"/>
      <c r="R225" s="117"/>
      <c r="S225" s="115" t="str">
        <f t="shared" si="94"/>
        <v/>
      </c>
      <c r="T225" s="106"/>
      <c r="U225" s="164"/>
      <c r="V225" s="164"/>
      <c r="W225" s="165" t="str">
        <f>IFERROR(ROUND(SUMIFS(#REF!,#REF!,$A225,#REF!,U$9,#REF!,V$9)+ROUND((X225-SUMIFS(#REF!,#REF!,$A225,#REF!,U$9,#REF!,V$9))*$X$10,0),0),"")</f>
        <v/>
      </c>
      <c r="X225" s="165">
        <f t="shared" ref="X225:X234" si="98">IFERROR(IF(U225+V225=0,O225,ROUND(O225+ROUND(U225/$X$10,2)-ROUND(V225/$X$10,2),0)),0)</f>
        <v>0</v>
      </c>
      <c r="Y225" s="201"/>
      <c r="Z225" s="227"/>
      <c r="AA225" s="227"/>
      <c r="AB225" s="115" t="str">
        <f t="shared" si="95"/>
        <v/>
      </c>
      <c r="AC225" s="106"/>
      <c r="AD225" s="164"/>
      <c r="AE225" s="164"/>
      <c r="AF225" s="165" t="str">
        <f>IFERROR(IF(AND($AG$10=$X$10,AG225=X225),W225,(ROUND(SUMIFS(#REF!,#REF!,$B225,#REF!,AD$9,#REF!,AE$9)+ROUND((AG225-SUMIFS(#REF!,#REF!,$B225,#REF!,AD$9,#REF!,AE$9))*$AG$10,0),0))),"")</f>
        <v/>
      </c>
      <c r="AG225" s="165">
        <f t="shared" ref="AG225:AG234" si="99">IFERROR(IF(AD225+AE225=0,X225,ROUND(X225+ROUND(AD225/$AG$10,2)-ROUND(AE225/$AG$10,2),0)),0)</f>
        <v>0</v>
      </c>
      <c r="AH225" s="201"/>
      <c r="AI225" s="227"/>
      <c r="AJ225" s="227"/>
      <c r="AK225" s="201" t="str">
        <f t="shared" si="96"/>
        <v/>
      </c>
      <c r="AM225" s="203" t="e">
        <f>#REF!</f>
        <v>#REF!</v>
      </c>
      <c r="AN225" s="166" t="e">
        <f>#REF!</f>
        <v>#REF!</v>
      </c>
      <c r="AO225" s="166" t="e">
        <f>#REF!</f>
        <v>#REF!</v>
      </c>
      <c r="AP225" s="166" t="e">
        <f>#REF!</f>
        <v>#REF!</v>
      </c>
      <c r="AQ225" s="166">
        <f t="shared" si="26"/>
        <v>9</v>
      </c>
      <c r="AR225" s="232" t="s">
        <v>706</v>
      </c>
      <c r="AS225" s="116"/>
      <c r="AT225" s="201"/>
      <c r="AU225" s="106"/>
      <c r="AV225" s="233"/>
    </row>
    <row r="226" spans="1:48" s="107" customFormat="1" outlineLevel="1">
      <c r="A226" s="162" t="str">
        <f>IFERROR(IF(Table48[[#This Row],[We Effect Funding SEK]]=0,"",INDEX(#REF!,MATCH(Table48[[#This Row],[Nr.]],#REF!,0),5)),"")</f>
        <v/>
      </c>
      <c r="B226" s="162" t="str">
        <f>'Budget 2023-2024'!B225</f>
        <v>4.5.1.4.2</v>
      </c>
      <c r="C226" s="163" t="str">
        <f>'Budget 2023-2024'!C225</f>
        <v>Promotion tools - 300 shopping bags</v>
      </c>
      <c r="D226" s="164" t="s">
        <v>639</v>
      </c>
      <c r="E226" s="165">
        <f>'Budget 2023-2024'!G225</f>
        <v>0</v>
      </c>
      <c r="F226" s="165">
        <f>'Budget 2023-2024'!H225</f>
        <v>0</v>
      </c>
      <c r="G226" s="115"/>
      <c r="H226" s="141"/>
      <c r="I226" s="115"/>
      <c r="J226" s="115"/>
      <c r="K226" s="115"/>
      <c r="L226" s="165"/>
      <c r="M226" s="165"/>
      <c r="N226" s="165">
        <f t="shared" si="97"/>
        <v>0</v>
      </c>
      <c r="O226" s="165">
        <f>IFERROR(IF(L226+M226=0,F226,ROUND(F226+ROUND(L226/$O$10,2)-ROUND(M226/$O$10,2),0)),0)</f>
        <v>0</v>
      </c>
      <c r="P226" s="201"/>
      <c r="Q226" s="117"/>
      <c r="R226" s="117"/>
      <c r="S226" s="115"/>
      <c r="T226" s="106"/>
      <c r="U226" s="164"/>
      <c r="V226" s="164"/>
      <c r="W226" s="165" t="str">
        <f>IFERROR(ROUND(SUMIFS(#REF!,#REF!,$A226,#REF!,U$9,#REF!,V$9)+ROUND((X226-SUMIFS(#REF!,#REF!,$A226,#REF!,U$9,#REF!,V$9))*$X$10,0),0),"")</f>
        <v/>
      </c>
      <c r="X226" s="165">
        <f t="shared" si="98"/>
        <v>0</v>
      </c>
      <c r="Y226" s="201"/>
      <c r="Z226" s="227"/>
      <c r="AA226" s="227"/>
      <c r="AB226" s="115"/>
      <c r="AC226" s="106"/>
      <c r="AD226" s="164"/>
      <c r="AE226" s="164"/>
      <c r="AF226" s="165" t="str">
        <f>IFERROR(IF(AND($AG$10=$X$10,AG226=X226),W226,(ROUND(SUMIFS(#REF!,#REF!,$B226,#REF!,AD$9,#REF!,AE$9)+ROUND((AG226-SUMIFS(#REF!,#REF!,$B226,#REF!,AD$9,#REF!,AE$9))*$AG$10,0),0))),"")</f>
        <v/>
      </c>
      <c r="AG226" s="165">
        <f t="shared" si="99"/>
        <v>0</v>
      </c>
      <c r="AH226" s="201"/>
      <c r="AI226" s="227"/>
      <c r="AJ226" s="227"/>
      <c r="AK226" s="201"/>
      <c r="AM226" s="203" t="e">
        <f>#REF!</f>
        <v>#REF!</v>
      </c>
      <c r="AN226" s="166" t="e">
        <f>#REF!</f>
        <v>#REF!</v>
      </c>
      <c r="AO226" s="166" t="e">
        <f>#REF!</f>
        <v>#REF!</v>
      </c>
      <c r="AP226" s="166" t="e">
        <f>#REF!</f>
        <v>#REF!</v>
      </c>
      <c r="AQ226" s="166">
        <f t="shared" si="26"/>
        <v>9</v>
      </c>
      <c r="AR226" s="232" t="s">
        <v>706</v>
      </c>
      <c r="AS226" s="116"/>
      <c r="AT226" s="201"/>
      <c r="AU226" s="106"/>
      <c r="AV226" s="233"/>
    </row>
    <row r="227" spans="1:48" s="107" customFormat="1" outlineLevel="1">
      <c r="A227" s="162" t="str">
        <f>IFERROR(IF(Table48[[#This Row],[We Effect Funding SEK]]=0,"",INDEX(#REF!,MATCH(Table48[[#This Row],[Nr.]],#REF!,0),5)),"")</f>
        <v/>
      </c>
      <c r="B227" s="162" t="str">
        <f>'Budget 2023-2024'!B226</f>
        <v>4.5.1.4.3</v>
      </c>
      <c r="C227" s="163" t="str">
        <f>'Budget 2023-2024'!C226</f>
        <v>Baner for campaing</v>
      </c>
      <c r="D227" s="164" t="s">
        <v>639</v>
      </c>
      <c r="E227" s="165">
        <f>'Budget 2023-2024'!G226</f>
        <v>0</v>
      </c>
      <c r="F227" s="165">
        <f>'Budget 2023-2024'!H226</f>
        <v>0</v>
      </c>
      <c r="G227" s="115"/>
      <c r="H227" s="141"/>
      <c r="I227" s="115"/>
      <c r="J227" s="115"/>
      <c r="K227" s="115"/>
      <c r="L227" s="165"/>
      <c r="M227" s="165"/>
      <c r="N227" s="165">
        <f t="shared" si="97"/>
        <v>0</v>
      </c>
      <c r="O227" s="165">
        <f>IFERROR(IF(L227+M227=0,F227,ROUND(F227+ROUND(L227/$O$10,2)-ROUND(M227/$O$10,2),0)),0)</f>
        <v>0</v>
      </c>
      <c r="P227" s="201"/>
      <c r="Q227" s="117"/>
      <c r="R227" s="117"/>
      <c r="S227" s="115"/>
      <c r="T227" s="106"/>
      <c r="U227" s="164"/>
      <c r="V227" s="164"/>
      <c r="W227" s="165" t="str">
        <f>IFERROR(ROUND(SUMIFS(#REF!,#REF!,$A227,#REF!,U$9,#REF!,V$9)+ROUND((X227-SUMIFS(#REF!,#REF!,$A227,#REF!,U$9,#REF!,V$9))*$X$10,0),0),"")</f>
        <v/>
      </c>
      <c r="X227" s="165">
        <f t="shared" si="98"/>
        <v>0</v>
      </c>
      <c r="Y227" s="201"/>
      <c r="Z227" s="227"/>
      <c r="AA227" s="227"/>
      <c r="AB227" s="115"/>
      <c r="AC227" s="106"/>
      <c r="AD227" s="164"/>
      <c r="AE227" s="164"/>
      <c r="AF227" s="165" t="str">
        <f>IFERROR(IF(AND($AG$10=$X$10,AG227=X227),W227,(ROUND(SUMIFS(#REF!,#REF!,$B227,#REF!,AD$9,#REF!,AE$9)+ROUND((AG227-SUMIFS(#REF!,#REF!,$B227,#REF!,AD$9,#REF!,AE$9))*$AG$10,0),0))),"")</f>
        <v/>
      </c>
      <c r="AG227" s="165">
        <f t="shared" si="99"/>
        <v>0</v>
      </c>
      <c r="AH227" s="201"/>
      <c r="AI227" s="227"/>
      <c r="AJ227" s="227"/>
      <c r="AK227" s="201"/>
      <c r="AM227" s="203" t="e">
        <f>#REF!</f>
        <v>#REF!</v>
      </c>
      <c r="AN227" s="166" t="e">
        <f>#REF!</f>
        <v>#REF!</v>
      </c>
      <c r="AO227" s="166" t="e">
        <f>#REF!</f>
        <v>#REF!</v>
      </c>
      <c r="AP227" s="166" t="e">
        <f>#REF!</f>
        <v>#REF!</v>
      </c>
      <c r="AQ227" s="166">
        <f t="shared" si="26"/>
        <v>9</v>
      </c>
      <c r="AR227" s="232" t="s">
        <v>706</v>
      </c>
      <c r="AS227" s="116"/>
      <c r="AT227" s="201"/>
      <c r="AU227" s="106"/>
      <c r="AV227" s="233"/>
    </row>
    <row r="228" spans="1:48" s="107" customFormat="1" hidden="1" outlineLevel="1">
      <c r="A228" s="162" t="str">
        <f>IFERROR(IF(Table48[[#This Row],[We Effect Funding SEK]]=0,"",INDEX(#REF!,MATCH(Table48[[#This Row],[Nr.]],#REF!,0),5)),"")</f>
        <v/>
      </c>
      <c r="B228" s="162" t="str">
        <f>'Budget 2023-2024'!B227</f>
        <v>4.5.1.4.4</v>
      </c>
      <c r="C228" s="163" t="str">
        <f>'Budget 2023-2024'!C227</f>
        <v>[write the cost]</v>
      </c>
      <c r="D228" s="164" t="s">
        <v>639</v>
      </c>
      <c r="E228" s="165">
        <f>'Budget 2023-2024'!G227</f>
        <v>0</v>
      </c>
      <c r="F228" s="165">
        <f>'Budget 2023-2024'!H227</f>
        <v>0</v>
      </c>
      <c r="G228" s="115"/>
      <c r="H228" s="141"/>
      <c r="I228" s="115"/>
      <c r="J228" s="115"/>
      <c r="K228" s="115"/>
      <c r="L228" s="165"/>
      <c r="M228" s="165"/>
      <c r="N228" s="165">
        <f t="shared" si="97"/>
        <v>0</v>
      </c>
      <c r="O228" s="165">
        <f>IFERROR(IF(L228+M228=0,F228,ROUND(F228+ROUND(L228/$O$10,2)-ROUND(M228/$O$10,2),0)),0)</f>
        <v>0</v>
      </c>
      <c r="P228" s="201"/>
      <c r="Q228" s="117"/>
      <c r="R228" s="117"/>
      <c r="S228" s="115"/>
      <c r="T228" s="106"/>
      <c r="U228" s="164"/>
      <c r="V228" s="164"/>
      <c r="W228" s="165" t="str">
        <f>IFERROR(ROUND(SUMIFS(#REF!,#REF!,$A228,#REF!,U$9,#REF!,V$9)+ROUND((X228-SUMIFS(#REF!,#REF!,$A228,#REF!,U$9,#REF!,V$9))*$X$10,0),0),"")</f>
        <v/>
      </c>
      <c r="X228" s="165">
        <f t="shared" si="98"/>
        <v>0</v>
      </c>
      <c r="Y228" s="201"/>
      <c r="Z228" s="227"/>
      <c r="AA228" s="227"/>
      <c r="AB228" s="115"/>
      <c r="AC228" s="106"/>
      <c r="AD228" s="164"/>
      <c r="AE228" s="164"/>
      <c r="AF228" s="165" t="str">
        <f>IFERROR(IF(AND($AG$10=$X$10,AG228=X228),W228,(ROUND(SUMIFS(#REF!,#REF!,$B228,#REF!,AD$9,#REF!,AE$9)+ROUND((AG228-SUMIFS(#REF!,#REF!,$B228,#REF!,AD$9,#REF!,AE$9))*$AG$10,0),0))),"")</f>
        <v/>
      </c>
      <c r="AG228" s="165">
        <f t="shared" si="99"/>
        <v>0</v>
      </c>
      <c r="AH228" s="201"/>
      <c r="AI228" s="227"/>
      <c r="AJ228" s="227"/>
      <c r="AK228" s="201"/>
      <c r="AM228" s="203" t="e">
        <f>#REF!</f>
        <v>#REF!</v>
      </c>
      <c r="AN228" s="166" t="e">
        <f>#REF!</f>
        <v>#REF!</v>
      </c>
      <c r="AO228" s="166" t="e">
        <f>#REF!</f>
        <v>#REF!</v>
      </c>
      <c r="AP228" s="166" t="e">
        <f>#REF!</f>
        <v>#REF!</v>
      </c>
      <c r="AQ228" s="166">
        <f t="shared" si="26"/>
        <v>9</v>
      </c>
      <c r="AR228" s="232" t="s">
        <v>706</v>
      </c>
      <c r="AS228" s="116"/>
      <c r="AT228" s="201"/>
      <c r="AU228" s="106"/>
      <c r="AV228" s="233"/>
    </row>
    <row r="229" spans="1:48" s="107" customFormat="1" hidden="1" outlineLevel="1">
      <c r="A229" s="162" t="str">
        <f>IFERROR(IF(Table48[[#This Row],[We Effect Funding SEK]]=0,"",INDEX(#REF!,MATCH(Table48[[#This Row],[Nr.]],#REF!,0),5)),"")</f>
        <v/>
      </c>
      <c r="B229" s="162" t="str">
        <f>'Budget 2023-2024'!B228</f>
        <v>4.5.1.4.5</v>
      </c>
      <c r="C229" s="163" t="str">
        <f>'Budget 2023-2024'!C228</f>
        <v>[write the cost]</v>
      </c>
      <c r="D229" s="164" t="s">
        <v>639</v>
      </c>
      <c r="E229" s="165">
        <f>'Budget 2023-2024'!G228</f>
        <v>0</v>
      </c>
      <c r="F229" s="165">
        <f>'Budget 2023-2024'!H228</f>
        <v>0</v>
      </c>
      <c r="G229" s="115"/>
      <c r="H229" s="141"/>
      <c r="I229" s="115"/>
      <c r="J229" s="115"/>
      <c r="K229" s="115"/>
      <c r="L229" s="165"/>
      <c r="M229" s="165"/>
      <c r="N229" s="165">
        <f t="shared" si="97"/>
        <v>0</v>
      </c>
      <c r="O229" s="165">
        <f t="shared" ref="O229:O234" si="100">IFERROR(IF(L229+M229=0,F229,ROUND(F229+ROUND(L229/$O$10,2)-ROUND(M229/$O$10,2),0)),0)</f>
        <v>0</v>
      </c>
      <c r="P229" s="201"/>
      <c r="Q229" s="117"/>
      <c r="R229" s="117"/>
      <c r="S229" s="115" t="str">
        <f t="shared" ref="S229:S236" si="101">IF(OR($AR229="Total Project Costs",$AR229="Heading",$AR229="Subheading",$AR229="Component",$AR229="Output",$AR229="Activity",$AR229="Budget Line"),IF(AND(E229=0,O229=0),"",IF(AND(E229=0,O229&gt;0),100,IF(AND(E229&gt;0,O229=0),100,IF(E229=O229,"",ABS(ROUND((O229-E229)/E229,4)*100))))),"")</f>
        <v/>
      </c>
      <c r="T229" s="106"/>
      <c r="U229" s="164"/>
      <c r="V229" s="164"/>
      <c r="W229" s="165" t="str">
        <f>IFERROR(ROUND(SUMIFS(#REF!,#REF!,$A229,#REF!,U$9,#REF!,V$9)+ROUND((X229-SUMIFS(#REF!,#REF!,$A229,#REF!,U$9,#REF!,V$9))*$X$10,0),0),"")</f>
        <v/>
      </c>
      <c r="X229" s="165">
        <f t="shared" si="98"/>
        <v>0</v>
      </c>
      <c r="Y229" s="201"/>
      <c r="Z229" s="227"/>
      <c r="AA229" s="227"/>
      <c r="AB229" s="115" t="str">
        <f t="shared" ref="AB229:AB236" si="102">IF(OR($AR229="Total Project Costs",$AR229="Heading",$AR229="Subheading",$AR229="Component",$AR229="Output",$AR229="Activity",$AR229="Budget Line"),IF(AND(O229=0,X229=0),"",IF(AND(O229=0,X229&gt;0),100,IF(AND(O229&gt;0,X229=0),100,IF(O229=X229,"",ABS(ROUND((X229-O229)/O229,4)*100))))),"")</f>
        <v/>
      </c>
      <c r="AC229" s="106"/>
      <c r="AD229" s="164"/>
      <c r="AE229" s="164"/>
      <c r="AF229" s="165" t="str">
        <f>IFERROR(IF(AND($AG$10=$X$10,AG229=X229),W229,(ROUND(SUMIFS(#REF!,#REF!,$B229,#REF!,AD$9,#REF!,AE$9)+ROUND((AG229-SUMIFS(#REF!,#REF!,$B229,#REF!,AD$9,#REF!,AE$9))*$AG$10,0),0))),"")</f>
        <v/>
      </c>
      <c r="AG229" s="165">
        <f t="shared" si="99"/>
        <v>0</v>
      </c>
      <c r="AH229" s="201"/>
      <c r="AI229" s="227"/>
      <c r="AJ229" s="227"/>
      <c r="AK229" s="201" t="str">
        <f t="shared" ref="AK229:AK236" si="103">IF(OR($AR229="Total Project Costs",$AR229="Heading",$AR229="Subheading",$AR229="Component",$AR229="Output",$AR229="Activity",$AR229="Budget Line"),IF(AND(X229=0,AG229=0),"",IF(AND(X229=0,AG229&gt;0),100,IF(AND(X229&gt;0,AG229=0),100,IF(X229=AG229,"",ABS(ROUND((AG229-X229)/X229,4)*100))))),"")</f>
        <v/>
      </c>
      <c r="AM229" s="203" t="e">
        <f>#REF!</f>
        <v>#REF!</v>
      </c>
      <c r="AN229" s="166" t="e">
        <f>#REF!</f>
        <v>#REF!</v>
      </c>
      <c r="AO229" s="166" t="e">
        <f>#REF!</f>
        <v>#REF!</v>
      </c>
      <c r="AP229" s="166" t="e">
        <f>#REF!</f>
        <v>#REF!</v>
      </c>
      <c r="AQ229" s="166">
        <f t="shared" si="26"/>
        <v>9</v>
      </c>
      <c r="AR229" s="232" t="s">
        <v>706</v>
      </c>
      <c r="AS229" s="116"/>
      <c r="AT229" s="201"/>
      <c r="AU229" s="106"/>
      <c r="AV229" s="233"/>
    </row>
    <row r="230" spans="1:48" s="107" customFormat="1" hidden="1" outlineLevel="1">
      <c r="A230" s="162" t="str">
        <f>IFERROR(IF(Table48[[#This Row],[We Effect Funding SEK]]=0,"",INDEX(#REF!,MATCH(Table48[[#This Row],[Nr.]],#REF!,0),5)),"")</f>
        <v/>
      </c>
      <c r="B230" s="162" t="str">
        <f>'Budget 2023-2024'!B229</f>
        <v>4.5.1.4.6</v>
      </c>
      <c r="C230" s="163" t="str">
        <f>'Budget 2023-2024'!C229</f>
        <v>[write the cost]</v>
      </c>
      <c r="D230" s="164" t="s">
        <v>639</v>
      </c>
      <c r="E230" s="165">
        <f>'Budget 2023-2024'!G229</f>
        <v>0</v>
      </c>
      <c r="F230" s="165">
        <f>'Budget 2023-2024'!H229</f>
        <v>0</v>
      </c>
      <c r="G230" s="115"/>
      <c r="H230" s="141"/>
      <c r="I230" s="115"/>
      <c r="J230" s="115"/>
      <c r="K230" s="115"/>
      <c r="L230" s="165"/>
      <c r="M230" s="165"/>
      <c r="N230" s="165">
        <f t="shared" si="97"/>
        <v>0</v>
      </c>
      <c r="O230" s="165">
        <f t="shared" si="100"/>
        <v>0</v>
      </c>
      <c r="P230" s="201"/>
      <c r="Q230" s="117"/>
      <c r="R230" s="117"/>
      <c r="S230" s="115" t="str">
        <f t="shared" si="101"/>
        <v/>
      </c>
      <c r="T230" s="106"/>
      <c r="U230" s="164"/>
      <c r="V230" s="164"/>
      <c r="W230" s="165" t="str">
        <f>IFERROR(ROUND(SUMIFS(#REF!,#REF!,$A230,#REF!,U$9,#REF!,V$9)+ROUND((X230-SUMIFS(#REF!,#REF!,$A230,#REF!,U$9,#REF!,V$9))*$X$10,0),0),"")</f>
        <v/>
      </c>
      <c r="X230" s="165">
        <f t="shared" si="98"/>
        <v>0</v>
      </c>
      <c r="Y230" s="201"/>
      <c r="Z230" s="227"/>
      <c r="AA230" s="227"/>
      <c r="AB230" s="115" t="str">
        <f t="shared" si="102"/>
        <v/>
      </c>
      <c r="AC230" s="106"/>
      <c r="AD230" s="164"/>
      <c r="AE230" s="164"/>
      <c r="AF230" s="165" t="str">
        <f>IFERROR(IF(AND($AG$10=$X$10,AG230=X230),W230,(ROUND(SUMIFS(#REF!,#REF!,$B230,#REF!,AD$9,#REF!,AE$9)+ROUND((AG230-SUMIFS(#REF!,#REF!,$B230,#REF!,AD$9,#REF!,AE$9))*$AG$10,0),0))),"")</f>
        <v/>
      </c>
      <c r="AG230" s="165">
        <f t="shared" si="99"/>
        <v>0</v>
      </c>
      <c r="AH230" s="201"/>
      <c r="AI230" s="227"/>
      <c r="AJ230" s="227"/>
      <c r="AK230" s="201" t="str">
        <f t="shared" si="103"/>
        <v/>
      </c>
      <c r="AM230" s="203" t="e">
        <f>#REF!</f>
        <v>#REF!</v>
      </c>
      <c r="AN230" s="166" t="e">
        <f>#REF!</f>
        <v>#REF!</v>
      </c>
      <c r="AO230" s="166" t="e">
        <f>#REF!</f>
        <v>#REF!</v>
      </c>
      <c r="AP230" s="166" t="e">
        <f>#REF!</f>
        <v>#REF!</v>
      </c>
      <c r="AQ230" s="166">
        <f t="shared" si="26"/>
        <v>9</v>
      </c>
      <c r="AR230" s="232" t="s">
        <v>706</v>
      </c>
      <c r="AS230" s="116"/>
      <c r="AT230" s="201"/>
      <c r="AU230" s="106"/>
      <c r="AV230" s="233"/>
    </row>
    <row r="231" spans="1:48" s="107" customFormat="1" hidden="1" outlineLevel="1">
      <c r="A231" s="162" t="str">
        <f>IFERROR(IF(Table48[[#This Row],[We Effect Funding SEK]]=0,"",INDEX(#REF!,MATCH(Table48[[#This Row],[Nr.]],#REF!,0),5)),"")</f>
        <v/>
      </c>
      <c r="B231" s="162" t="str">
        <f>'Budget 2023-2024'!B230</f>
        <v>4.5.1.4.7</v>
      </c>
      <c r="C231" s="163" t="str">
        <f>'Budget 2023-2024'!C230</f>
        <v>[write the cost]</v>
      </c>
      <c r="D231" s="164" t="s">
        <v>639</v>
      </c>
      <c r="E231" s="165">
        <f>'Budget 2023-2024'!G230</f>
        <v>0</v>
      </c>
      <c r="F231" s="165">
        <f>'Budget 2023-2024'!H230</f>
        <v>0</v>
      </c>
      <c r="G231" s="115"/>
      <c r="H231" s="141"/>
      <c r="I231" s="115"/>
      <c r="J231" s="115"/>
      <c r="K231" s="115"/>
      <c r="L231" s="165"/>
      <c r="M231" s="165"/>
      <c r="N231" s="165">
        <f t="shared" si="97"/>
        <v>0</v>
      </c>
      <c r="O231" s="165">
        <f t="shared" si="100"/>
        <v>0</v>
      </c>
      <c r="P231" s="201"/>
      <c r="Q231" s="117"/>
      <c r="R231" s="117"/>
      <c r="S231" s="115" t="str">
        <f t="shared" si="101"/>
        <v/>
      </c>
      <c r="T231" s="106"/>
      <c r="U231" s="164"/>
      <c r="V231" s="164"/>
      <c r="W231" s="165" t="str">
        <f>IFERROR(ROUND(SUMIFS(#REF!,#REF!,$A231,#REF!,U$9,#REF!,V$9)+ROUND((X231-SUMIFS(#REF!,#REF!,$A231,#REF!,U$9,#REF!,V$9))*$X$10,0),0),"")</f>
        <v/>
      </c>
      <c r="X231" s="165">
        <f t="shared" si="98"/>
        <v>0</v>
      </c>
      <c r="Y231" s="201"/>
      <c r="Z231" s="227"/>
      <c r="AA231" s="227"/>
      <c r="AB231" s="115" t="str">
        <f t="shared" si="102"/>
        <v/>
      </c>
      <c r="AC231" s="106"/>
      <c r="AD231" s="164"/>
      <c r="AE231" s="164"/>
      <c r="AF231" s="165" t="str">
        <f>IFERROR(IF(AND($AG$10=$X$10,AG231=X231),W231,(ROUND(SUMIFS(#REF!,#REF!,$B231,#REF!,AD$9,#REF!,AE$9)+ROUND((AG231-SUMIFS(#REF!,#REF!,$B231,#REF!,AD$9,#REF!,AE$9))*$AG$10,0),0))),"")</f>
        <v/>
      </c>
      <c r="AG231" s="165">
        <f t="shared" si="99"/>
        <v>0</v>
      </c>
      <c r="AH231" s="201"/>
      <c r="AI231" s="227"/>
      <c r="AJ231" s="227"/>
      <c r="AK231" s="201" t="str">
        <f t="shared" si="103"/>
        <v/>
      </c>
      <c r="AM231" s="203" t="e">
        <f>#REF!</f>
        <v>#REF!</v>
      </c>
      <c r="AN231" s="166" t="e">
        <f>#REF!</f>
        <v>#REF!</v>
      </c>
      <c r="AO231" s="166" t="e">
        <f>#REF!</f>
        <v>#REF!</v>
      </c>
      <c r="AP231" s="166" t="e">
        <f>#REF!</f>
        <v>#REF!</v>
      </c>
      <c r="AQ231" s="166">
        <f t="shared" si="26"/>
        <v>9</v>
      </c>
      <c r="AR231" s="232" t="s">
        <v>706</v>
      </c>
      <c r="AS231" s="116"/>
      <c r="AT231" s="201"/>
      <c r="AU231" s="106"/>
      <c r="AV231" s="233"/>
    </row>
    <row r="232" spans="1:48" s="107" customFormat="1" hidden="1" outlineLevel="1">
      <c r="A232" s="162" t="str">
        <f>IFERROR(IF(Table48[[#This Row],[We Effect Funding SEK]]=0,"",INDEX(#REF!,MATCH(Table48[[#This Row],[Nr.]],#REF!,0),5)),"")</f>
        <v/>
      </c>
      <c r="B232" s="162" t="str">
        <f>'Budget 2023-2024'!B231</f>
        <v>4.5.1.4.8</v>
      </c>
      <c r="C232" s="163" t="str">
        <f>'Budget 2023-2024'!C231</f>
        <v>[write the cost]</v>
      </c>
      <c r="D232" s="164" t="s">
        <v>639</v>
      </c>
      <c r="E232" s="165">
        <f>'Budget 2023-2024'!G231</f>
        <v>0</v>
      </c>
      <c r="F232" s="165">
        <f>'Budget 2023-2024'!H231</f>
        <v>0</v>
      </c>
      <c r="G232" s="115"/>
      <c r="H232" s="141"/>
      <c r="I232" s="115"/>
      <c r="J232" s="115"/>
      <c r="K232" s="115"/>
      <c r="L232" s="165"/>
      <c r="M232" s="165"/>
      <c r="N232" s="165">
        <f t="shared" si="97"/>
        <v>0</v>
      </c>
      <c r="O232" s="165">
        <f t="shared" si="100"/>
        <v>0</v>
      </c>
      <c r="P232" s="201"/>
      <c r="Q232" s="117"/>
      <c r="R232" s="117"/>
      <c r="S232" s="115" t="str">
        <f t="shared" si="101"/>
        <v/>
      </c>
      <c r="T232" s="106"/>
      <c r="U232" s="164"/>
      <c r="V232" s="164"/>
      <c r="W232" s="165" t="str">
        <f>IFERROR(ROUND(SUMIFS(#REF!,#REF!,$A232,#REF!,U$9,#REF!,V$9)+ROUND((X232-SUMIFS(#REF!,#REF!,$A232,#REF!,U$9,#REF!,V$9))*$X$10,0),0),"")</f>
        <v/>
      </c>
      <c r="X232" s="165">
        <f t="shared" si="98"/>
        <v>0</v>
      </c>
      <c r="Y232" s="201"/>
      <c r="Z232" s="227"/>
      <c r="AA232" s="227"/>
      <c r="AB232" s="115" t="str">
        <f t="shared" si="102"/>
        <v/>
      </c>
      <c r="AC232" s="106"/>
      <c r="AD232" s="164"/>
      <c r="AE232" s="164"/>
      <c r="AF232" s="165" t="str">
        <f>IFERROR(IF(AND($AG$10=$X$10,AG232=X232),W232,(ROUND(SUMIFS(#REF!,#REF!,$B232,#REF!,AD$9,#REF!,AE$9)+ROUND((AG232-SUMIFS(#REF!,#REF!,$B232,#REF!,AD$9,#REF!,AE$9))*$AG$10,0),0))),"")</f>
        <v/>
      </c>
      <c r="AG232" s="165">
        <f t="shared" si="99"/>
        <v>0</v>
      </c>
      <c r="AH232" s="201"/>
      <c r="AI232" s="227"/>
      <c r="AJ232" s="227"/>
      <c r="AK232" s="201" t="str">
        <f t="shared" si="103"/>
        <v/>
      </c>
      <c r="AM232" s="203" t="e">
        <f>#REF!</f>
        <v>#REF!</v>
      </c>
      <c r="AN232" s="166" t="e">
        <f>#REF!</f>
        <v>#REF!</v>
      </c>
      <c r="AO232" s="166" t="e">
        <f>#REF!</f>
        <v>#REF!</v>
      </c>
      <c r="AP232" s="166" t="e">
        <f>#REF!</f>
        <v>#REF!</v>
      </c>
      <c r="AQ232" s="166">
        <f t="shared" si="26"/>
        <v>9</v>
      </c>
      <c r="AR232" s="232" t="s">
        <v>706</v>
      </c>
      <c r="AS232" s="116"/>
      <c r="AT232" s="201"/>
      <c r="AU232" s="106"/>
      <c r="AV232" s="233"/>
    </row>
    <row r="233" spans="1:48" s="107" customFormat="1" hidden="1" outlineLevel="1">
      <c r="A233" s="162" t="str">
        <f>IFERROR(IF(Table48[[#This Row],[We Effect Funding SEK]]=0,"",INDEX(#REF!,MATCH(Table48[[#This Row],[Nr.]],#REF!,0),5)),"")</f>
        <v/>
      </c>
      <c r="B233" s="162" t="str">
        <f>'Budget 2023-2024'!B232</f>
        <v>4.5.1.4.9</v>
      </c>
      <c r="C233" s="163" t="str">
        <f>'Budget 2023-2024'!C232</f>
        <v>[write the cost]</v>
      </c>
      <c r="D233" s="164" t="s">
        <v>639</v>
      </c>
      <c r="E233" s="165">
        <f>'Budget 2023-2024'!G232</f>
        <v>0</v>
      </c>
      <c r="F233" s="165">
        <f>'Budget 2023-2024'!H232</f>
        <v>0</v>
      </c>
      <c r="G233" s="115"/>
      <c r="H233" s="141"/>
      <c r="I233" s="115"/>
      <c r="J233" s="115"/>
      <c r="K233" s="115"/>
      <c r="L233" s="165"/>
      <c r="M233" s="165"/>
      <c r="N233" s="165">
        <f t="shared" si="97"/>
        <v>0</v>
      </c>
      <c r="O233" s="165">
        <f t="shared" si="100"/>
        <v>0</v>
      </c>
      <c r="P233" s="201"/>
      <c r="Q233" s="117"/>
      <c r="R233" s="117"/>
      <c r="S233" s="115" t="str">
        <f t="shared" si="101"/>
        <v/>
      </c>
      <c r="T233" s="106"/>
      <c r="U233" s="164"/>
      <c r="V233" s="164"/>
      <c r="W233" s="165" t="str">
        <f>IFERROR(ROUND(SUMIFS(#REF!,#REF!,$A233,#REF!,U$9,#REF!,V$9)+ROUND((X233-SUMIFS(#REF!,#REF!,$A233,#REF!,U$9,#REF!,V$9))*$X$10,0),0),"")</f>
        <v/>
      </c>
      <c r="X233" s="165">
        <f t="shared" si="98"/>
        <v>0</v>
      </c>
      <c r="Y233" s="201"/>
      <c r="Z233" s="227"/>
      <c r="AA233" s="227"/>
      <c r="AB233" s="115" t="str">
        <f t="shared" si="102"/>
        <v/>
      </c>
      <c r="AC233" s="106"/>
      <c r="AD233" s="164"/>
      <c r="AE233" s="164"/>
      <c r="AF233" s="165" t="str">
        <f>IFERROR(IF(AND($AG$10=$X$10,AG233=X233),W233,(ROUND(SUMIFS(#REF!,#REF!,$B233,#REF!,AD$9,#REF!,AE$9)+ROUND((AG233-SUMIFS(#REF!,#REF!,$B233,#REF!,AD$9,#REF!,AE$9))*$AG$10,0),0))),"")</f>
        <v/>
      </c>
      <c r="AG233" s="165">
        <f t="shared" si="99"/>
        <v>0</v>
      </c>
      <c r="AH233" s="201"/>
      <c r="AI233" s="227"/>
      <c r="AJ233" s="227"/>
      <c r="AK233" s="201" t="str">
        <f t="shared" si="103"/>
        <v/>
      </c>
      <c r="AM233" s="203" t="e">
        <f>#REF!</f>
        <v>#REF!</v>
      </c>
      <c r="AN233" s="166" t="e">
        <f>#REF!</f>
        <v>#REF!</v>
      </c>
      <c r="AO233" s="166" t="e">
        <f>#REF!</f>
        <v>#REF!</v>
      </c>
      <c r="AP233" s="166" t="e">
        <f>#REF!</f>
        <v>#REF!</v>
      </c>
      <c r="AQ233" s="166">
        <f t="shared" si="26"/>
        <v>9</v>
      </c>
      <c r="AR233" s="232" t="s">
        <v>706</v>
      </c>
      <c r="AS233" s="116"/>
      <c r="AT233" s="201"/>
      <c r="AU233" s="106"/>
      <c r="AV233" s="233"/>
    </row>
    <row r="234" spans="1:48" s="107" customFormat="1" hidden="1" outlineLevel="1">
      <c r="A234" s="162" t="str">
        <f>IFERROR(IF(Table48[[#This Row],[We Effect Funding SEK]]=0,"",INDEX(#REF!,MATCH(Table48[[#This Row],[Nr.]],#REF!,0),5)),"")</f>
        <v/>
      </c>
      <c r="B234" s="162" t="str">
        <f>'Budget 2023-2024'!B233</f>
        <v>4.5.1.4.10</v>
      </c>
      <c r="C234" s="163" t="str">
        <f>'Budget 2023-2024'!C233</f>
        <v>[write the cost]</v>
      </c>
      <c r="D234" s="164" t="s">
        <v>639</v>
      </c>
      <c r="E234" s="165">
        <f>'Budget 2023-2024'!G233</f>
        <v>0</v>
      </c>
      <c r="F234" s="165">
        <f>'Budget 2023-2024'!H233</f>
        <v>0</v>
      </c>
      <c r="G234" s="115"/>
      <c r="H234" s="141"/>
      <c r="I234" s="115"/>
      <c r="J234" s="115"/>
      <c r="K234" s="115"/>
      <c r="L234" s="165"/>
      <c r="M234" s="165"/>
      <c r="N234" s="165">
        <f t="shared" si="97"/>
        <v>0</v>
      </c>
      <c r="O234" s="165">
        <f t="shared" si="100"/>
        <v>0</v>
      </c>
      <c r="P234" s="201"/>
      <c r="Q234" s="117"/>
      <c r="R234" s="117"/>
      <c r="S234" s="115" t="str">
        <f t="shared" si="101"/>
        <v/>
      </c>
      <c r="T234" s="106"/>
      <c r="U234" s="164"/>
      <c r="V234" s="164"/>
      <c r="W234" s="165" t="str">
        <f>IFERROR(ROUND(SUMIFS(#REF!,#REF!,$A234,#REF!,U$9,#REF!,V$9)+ROUND((X234-SUMIFS(#REF!,#REF!,$A234,#REF!,U$9,#REF!,V$9))*$X$10,0),0),"")</f>
        <v/>
      </c>
      <c r="X234" s="165">
        <f t="shared" si="98"/>
        <v>0</v>
      </c>
      <c r="Y234" s="201"/>
      <c r="Z234" s="227"/>
      <c r="AA234" s="227"/>
      <c r="AB234" s="115" t="str">
        <f t="shared" si="102"/>
        <v/>
      </c>
      <c r="AC234" s="106"/>
      <c r="AD234" s="164"/>
      <c r="AE234" s="164"/>
      <c r="AF234" s="165" t="str">
        <f>IFERROR(IF(AND($AG$10=$X$10,AG234=X234),W234,(ROUND(SUMIFS(#REF!,#REF!,$B234,#REF!,AD$9,#REF!,AE$9)+ROUND((AG234-SUMIFS(#REF!,#REF!,$B234,#REF!,AD$9,#REF!,AE$9))*$AG$10,0),0))),"")</f>
        <v/>
      </c>
      <c r="AG234" s="165">
        <f t="shared" si="99"/>
        <v>0</v>
      </c>
      <c r="AH234" s="201"/>
      <c r="AI234" s="227"/>
      <c r="AJ234" s="227"/>
      <c r="AK234" s="201" t="str">
        <f t="shared" si="103"/>
        <v/>
      </c>
      <c r="AM234" s="203" t="e">
        <f>#REF!</f>
        <v>#REF!</v>
      </c>
      <c r="AN234" s="166" t="e">
        <f>#REF!</f>
        <v>#REF!</v>
      </c>
      <c r="AO234" s="166" t="e">
        <f>#REF!</f>
        <v>#REF!</v>
      </c>
      <c r="AP234" s="166" t="e">
        <f>#REF!</f>
        <v>#REF!</v>
      </c>
      <c r="AQ234" s="166">
        <f t="shared" si="26"/>
        <v>10</v>
      </c>
      <c r="AR234" s="232" t="s">
        <v>706</v>
      </c>
      <c r="AS234" s="116"/>
      <c r="AT234" s="201"/>
      <c r="AU234" s="106"/>
      <c r="AV234" s="233"/>
    </row>
    <row r="235" spans="1:48" s="107" customFormat="1">
      <c r="A235" s="181" t="str">
        <f>IFERROR(IF(Table48[[#This Row],[We Effect Funding SEK]]=0,"",INDEX(#REF!,MATCH(Table48[[#This Row],[Nr.]],#REF!,0),5)),"")</f>
        <v/>
      </c>
      <c r="B235" s="182" t="str">
        <f>'Budget 2023-2024'!B234</f>
        <v>4.5.1.5</v>
      </c>
      <c r="C235" s="183" t="str">
        <f>'Budget 2023-2024'!C234</f>
        <v>Annual Assembly</v>
      </c>
      <c r="D235" s="184"/>
      <c r="E235" s="184">
        <f>SUM(E236:E245)</f>
        <v>0</v>
      </c>
      <c r="F235" s="184">
        <f>SUM(F236:F245)</f>
        <v>0</v>
      </c>
      <c r="G235" s="115"/>
      <c r="H235" s="141"/>
      <c r="I235" s="115"/>
      <c r="J235" s="115"/>
      <c r="K235" s="115"/>
      <c r="L235" s="184">
        <f>SUM(L236:L245)</f>
        <v>0</v>
      </c>
      <c r="M235" s="184">
        <f>SUM(M236:M245)</f>
        <v>0</v>
      </c>
      <c r="N235" s="184">
        <f>SUM(N236:N245)</f>
        <v>0</v>
      </c>
      <c r="O235" s="184">
        <f>SUM(O236:O245)</f>
        <v>0</v>
      </c>
      <c r="P235" s="201"/>
      <c r="Q235" s="117"/>
      <c r="R235" s="117"/>
      <c r="S235" s="115" t="str">
        <f t="shared" si="101"/>
        <v/>
      </c>
      <c r="T235" s="106"/>
      <c r="U235" s="184">
        <f>SUM(U236:U245)</f>
        <v>0</v>
      </c>
      <c r="V235" s="184">
        <f>SUM(V236:V245)</f>
        <v>0</v>
      </c>
      <c r="W235" s="184">
        <f>SUM(W236:W245)</f>
        <v>0</v>
      </c>
      <c r="X235" s="184">
        <f>SUM(X236:X245)</f>
        <v>0</v>
      </c>
      <c r="Y235" s="201"/>
      <c r="Z235" s="118"/>
      <c r="AA235" s="118"/>
      <c r="AB235" s="115" t="str">
        <f t="shared" si="102"/>
        <v/>
      </c>
      <c r="AC235" s="106"/>
      <c r="AD235" s="184">
        <f>SUM(AD236:AD245)</f>
        <v>0</v>
      </c>
      <c r="AE235" s="184">
        <f>SUM(AE236:AE245)</f>
        <v>0</v>
      </c>
      <c r="AF235" s="184">
        <f>SUM(AF236:AF245)</f>
        <v>0</v>
      </c>
      <c r="AG235" s="184">
        <f>SUM(AG236:AG245)</f>
        <v>0</v>
      </c>
      <c r="AH235" s="201"/>
      <c r="AI235" s="118"/>
      <c r="AJ235" s="118"/>
      <c r="AK235" s="201" t="str">
        <f t="shared" si="103"/>
        <v/>
      </c>
      <c r="AM235" s="203" t="e">
        <f>#REF!</f>
        <v>#REF!</v>
      </c>
      <c r="AN235" s="166" t="e">
        <f>#REF!</f>
        <v>#REF!</v>
      </c>
      <c r="AO235" s="166" t="e">
        <f>#REF!</f>
        <v>#REF!</v>
      </c>
      <c r="AP235" s="166" t="e">
        <f>#REF!</f>
        <v>#REF!</v>
      </c>
      <c r="AQ235" s="166">
        <f t="shared" si="26"/>
        <v>7</v>
      </c>
      <c r="AR235" s="232" t="s">
        <v>705</v>
      </c>
      <c r="AS235" s="116"/>
      <c r="AT235" s="201"/>
      <c r="AU235" s="106"/>
      <c r="AV235" s="233"/>
    </row>
    <row r="236" spans="1:48" s="107" customFormat="1" outlineLevel="1">
      <c r="A236" s="162" t="str">
        <f>IFERROR(IF(Table48[[#This Row],[We Effect Funding SEK]]=0,"",INDEX(#REF!,MATCH(Table48[[#This Row],[Nr.]],#REF!,0),5)),"")</f>
        <v/>
      </c>
      <c r="B236" s="162" t="str">
        <f>'Budget 2023-2024'!B235</f>
        <v>4.5.1.5.1</v>
      </c>
      <c r="C236" s="163" t="str">
        <f>'Budget 2023-2024'!C235</f>
        <v>Travel costs</v>
      </c>
      <c r="D236" s="164" t="s">
        <v>639</v>
      </c>
      <c r="E236" s="165">
        <f>'Budget 2023-2024'!G235</f>
        <v>0</v>
      </c>
      <c r="F236" s="165">
        <f>'Budget 2023-2024'!H235</f>
        <v>0</v>
      </c>
      <c r="G236" s="115"/>
      <c r="H236" s="141"/>
      <c r="I236" s="115"/>
      <c r="J236" s="115"/>
      <c r="K236" s="115"/>
      <c r="L236" s="165"/>
      <c r="M236" s="165"/>
      <c r="N236" s="165">
        <f t="shared" ref="N236:N245" si="104">IFERROR(ROUND(O236*$O$10,0),0)</f>
        <v>0</v>
      </c>
      <c r="O236" s="165">
        <f>IFERROR(IF(L236+M236=0,F236,ROUND(F236+ROUND(L236/$O$10,2)-ROUND(M236/$O$10,2),0)),0)</f>
        <v>0</v>
      </c>
      <c r="P236" s="201"/>
      <c r="Q236" s="117"/>
      <c r="R236" s="117"/>
      <c r="S236" s="115" t="str">
        <f t="shared" si="101"/>
        <v/>
      </c>
      <c r="T236" s="106"/>
      <c r="U236" s="164"/>
      <c r="V236" s="164"/>
      <c r="W236" s="165" t="str">
        <f>IFERROR(ROUND(SUMIFS(#REF!,#REF!,$A236,#REF!,U$9,#REF!,V$9)+ROUND((X236-SUMIFS(#REF!,#REF!,$A236,#REF!,U$9,#REF!,V$9))*$X$10,0),0),"")</f>
        <v/>
      </c>
      <c r="X236" s="165">
        <f t="shared" ref="X236:X245" si="105">IFERROR(IF(U236+V236=0,O236,ROUND(O236+ROUND(U236/$X$10,2)-ROUND(V236/$X$10,2),0)),0)</f>
        <v>0</v>
      </c>
      <c r="Y236" s="201"/>
      <c r="Z236" s="227"/>
      <c r="AA236" s="227"/>
      <c r="AB236" s="115" t="str">
        <f t="shared" si="102"/>
        <v/>
      </c>
      <c r="AC236" s="106"/>
      <c r="AD236" s="164"/>
      <c r="AE236" s="164"/>
      <c r="AF236" s="165" t="str">
        <f>IFERROR(IF(AND($AG$10=$X$10,AG236=X236),W236,(ROUND(SUMIFS(#REF!,#REF!,$B236,#REF!,AD$9,#REF!,AE$9)+ROUND((AG236-SUMIFS(#REF!,#REF!,$B236,#REF!,AD$9,#REF!,AE$9))*$AG$10,0),0))),"")</f>
        <v/>
      </c>
      <c r="AG236" s="165">
        <f t="shared" ref="AG236:AG245" si="106">IFERROR(IF(AD236+AE236=0,X236,ROUND(X236+ROUND(AD236/$AG$10,2)-ROUND(AE236/$AG$10,2),0)),0)</f>
        <v>0</v>
      </c>
      <c r="AH236" s="201"/>
      <c r="AI236" s="227"/>
      <c r="AJ236" s="227"/>
      <c r="AK236" s="201" t="str">
        <f t="shared" si="103"/>
        <v/>
      </c>
      <c r="AM236" s="203" t="e">
        <f>#REF!</f>
        <v>#REF!</v>
      </c>
      <c r="AN236" s="166" t="e">
        <f>#REF!</f>
        <v>#REF!</v>
      </c>
      <c r="AO236" s="166" t="e">
        <f>#REF!</f>
        <v>#REF!</v>
      </c>
      <c r="AP236" s="166" t="e">
        <f>#REF!</f>
        <v>#REF!</v>
      </c>
      <c r="AQ236" s="166">
        <f t="shared" si="26"/>
        <v>9</v>
      </c>
      <c r="AR236" s="232" t="s">
        <v>706</v>
      </c>
      <c r="AS236" s="116"/>
      <c r="AT236" s="201"/>
      <c r="AU236" s="106"/>
      <c r="AV236" s="233"/>
    </row>
    <row r="237" spans="1:48" s="107" customFormat="1" outlineLevel="1">
      <c r="A237" s="162" t="str">
        <f>IFERROR(IF(Table48[[#This Row],[We Effect Funding SEK]]=0,"",INDEX(#REF!,MATCH(Table48[[#This Row],[Nr.]],#REF!,0),5)),"")</f>
        <v/>
      </c>
      <c r="B237" s="162" t="str">
        <f>'Budget 2023-2024'!B236</f>
        <v>4.5.1.5.2</v>
      </c>
      <c r="C237" s="163" t="str">
        <f>'Budget 2023-2024'!C236</f>
        <v>Refreshment</v>
      </c>
      <c r="D237" s="164" t="s">
        <v>639</v>
      </c>
      <c r="E237" s="165">
        <f>'Budget 2023-2024'!G236</f>
        <v>0</v>
      </c>
      <c r="F237" s="165">
        <f>'Budget 2023-2024'!H236</f>
        <v>0</v>
      </c>
      <c r="G237" s="115"/>
      <c r="H237" s="141"/>
      <c r="I237" s="115"/>
      <c r="J237" s="115"/>
      <c r="K237" s="115"/>
      <c r="L237" s="165"/>
      <c r="M237" s="165"/>
      <c r="N237" s="165">
        <f t="shared" si="104"/>
        <v>0</v>
      </c>
      <c r="O237" s="165">
        <f>IFERROR(IF(L237+M237=0,F237,ROUND(F237+ROUND(L237/$O$10,2)-ROUND(M237/$O$10,2),0)),0)</f>
        <v>0</v>
      </c>
      <c r="P237" s="201"/>
      <c r="Q237" s="117"/>
      <c r="R237" s="117"/>
      <c r="S237" s="115"/>
      <c r="T237" s="106"/>
      <c r="U237" s="164"/>
      <c r="V237" s="164"/>
      <c r="W237" s="165" t="str">
        <f>IFERROR(ROUND(SUMIFS(#REF!,#REF!,$A237,#REF!,U$9,#REF!,V$9)+ROUND((X237-SUMIFS(#REF!,#REF!,$A237,#REF!,U$9,#REF!,V$9))*$X$10,0),0),"")</f>
        <v/>
      </c>
      <c r="X237" s="165">
        <f t="shared" si="105"/>
        <v>0</v>
      </c>
      <c r="Y237" s="201"/>
      <c r="Z237" s="227"/>
      <c r="AA237" s="227"/>
      <c r="AB237" s="115"/>
      <c r="AC237" s="106"/>
      <c r="AD237" s="164"/>
      <c r="AE237" s="164"/>
      <c r="AF237" s="165" t="str">
        <f>IFERROR(IF(AND($AG$10=$X$10,AG237=X237),W237,(ROUND(SUMIFS(#REF!,#REF!,$B237,#REF!,AD$9,#REF!,AE$9)+ROUND((AG237-SUMIFS(#REF!,#REF!,$B237,#REF!,AD$9,#REF!,AE$9))*$AG$10,0),0))),"")</f>
        <v/>
      </c>
      <c r="AG237" s="165">
        <f t="shared" si="106"/>
        <v>0</v>
      </c>
      <c r="AH237" s="201"/>
      <c r="AI237" s="227"/>
      <c r="AJ237" s="227"/>
      <c r="AK237" s="201"/>
      <c r="AM237" s="203" t="e">
        <f>#REF!</f>
        <v>#REF!</v>
      </c>
      <c r="AN237" s="166" t="e">
        <f>#REF!</f>
        <v>#REF!</v>
      </c>
      <c r="AO237" s="166" t="e">
        <f>#REF!</f>
        <v>#REF!</v>
      </c>
      <c r="AP237" s="166" t="e">
        <f>#REF!</f>
        <v>#REF!</v>
      </c>
      <c r="AQ237" s="166">
        <f t="shared" si="26"/>
        <v>9</v>
      </c>
      <c r="AR237" s="232" t="s">
        <v>706</v>
      </c>
      <c r="AS237" s="116"/>
      <c r="AT237" s="201"/>
      <c r="AU237" s="106"/>
      <c r="AV237" s="233"/>
    </row>
    <row r="238" spans="1:48" s="107" customFormat="1" hidden="1" outlineLevel="1">
      <c r="A238" s="162" t="str">
        <f>IFERROR(IF(Table48[[#This Row],[We Effect Funding SEK]]=0,"",INDEX(#REF!,MATCH(Table48[[#This Row],[Nr.]],#REF!,0),5)),"")</f>
        <v/>
      </c>
      <c r="B238" s="162" t="str">
        <f>'Budget 2023-2024'!B237</f>
        <v>4.5.1.5.3</v>
      </c>
      <c r="C238" s="163" t="str">
        <f>'Budget 2023-2024'!C237</f>
        <v>[write the cost]</v>
      </c>
      <c r="D238" s="164" t="s">
        <v>639</v>
      </c>
      <c r="E238" s="165">
        <f>'Budget 2023-2024'!G237</f>
        <v>0</v>
      </c>
      <c r="F238" s="165">
        <f>'Budget 2023-2024'!H237</f>
        <v>0</v>
      </c>
      <c r="G238" s="115"/>
      <c r="H238" s="141"/>
      <c r="I238" s="115"/>
      <c r="J238" s="115"/>
      <c r="K238" s="115"/>
      <c r="L238" s="165"/>
      <c r="M238" s="165"/>
      <c r="N238" s="165">
        <f t="shared" si="104"/>
        <v>0</v>
      </c>
      <c r="O238" s="165">
        <f>IFERROR(IF(L238+M238=0,F238,ROUND(F238+ROUND(L238/$O$10,2)-ROUND(M238/$O$10,2),0)),0)</f>
        <v>0</v>
      </c>
      <c r="P238" s="201"/>
      <c r="Q238" s="117"/>
      <c r="R238" s="117"/>
      <c r="S238" s="115"/>
      <c r="T238" s="106"/>
      <c r="U238" s="164"/>
      <c r="V238" s="164"/>
      <c r="W238" s="165" t="str">
        <f>IFERROR(ROUND(SUMIFS(#REF!,#REF!,$A238,#REF!,U$9,#REF!,V$9)+ROUND((X238-SUMIFS(#REF!,#REF!,$A238,#REF!,U$9,#REF!,V$9))*$X$10,0),0),"")</f>
        <v/>
      </c>
      <c r="X238" s="165">
        <f t="shared" si="105"/>
        <v>0</v>
      </c>
      <c r="Y238" s="201"/>
      <c r="Z238" s="227"/>
      <c r="AA238" s="227"/>
      <c r="AB238" s="115"/>
      <c r="AC238" s="106"/>
      <c r="AD238" s="164"/>
      <c r="AE238" s="164"/>
      <c r="AF238" s="165" t="str">
        <f>IFERROR(IF(AND($AG$10=$X$10,AG238=X238),W238,(ROUND(SUMIFS(#REF!,#REF!,$B238,#REF!,AD$9,#REF!,AE$9)+ROUND((AG238-SUMIFS(#REF!,#REF!,$B238,#REF!,AD$9,#REF!,AE$9))*$AG$10,0),0))),"")</f>
        <v/>
      </c>
      <c r="AG238" s="165">
        <f t="shared" si="106"/>
        <v>0</v>
      </c>
      <c r="AH238" s="201"/>
      <c r="AI238" s="227"/>
      <c r="AJ238" s="227"/>
      <c r="AK238" s="201"/>
      <c r="AM238" s="203" t="e">
        <f>#REF!</f>
        <v>#REF!</v>
      </c>
      <c r="AN238" s="166" t="e">
        <f>#REF!</f>
        <v>#REF!</v>
      </c>
      <c r="AO238" s="166" t="e">
        <f>#REF!</f>
        <v>#REF!</v>
      </c>
      <c r="AP238" s="166" t="e">
        <f>#REF!</f>
        <v>#REF!</v>
      </c>
      <c r="AQ238" s="166">
        <f t="shared" si="26"/>
        <v>9</v>
      </c>
      <c r="AR238" s="232" t="s">
        <v>706</v>
      </c>
      <c r="AS238" s="116"/>
      <c r="AT238" s="201"/>
      <c r="AU238" s="106"/>
      <c r="AV238" s="233"/>
    </row>
    <row r="239" spans="1:48" s="107" customFormat="1" hidden="1" outlineLevel="1">
      <c r="A239" s="162" t="str">
        <f>IFERROR(IF(Table48[[#This Row],[We Effect Funding SEK]]=0,"",INDEX(#REF!,MATCH(Table48[[#This Row],[Nr.]],#REF!,0),5)),"")</f>
        <v/>
      </c>
      <c r="B239" s="162" t="str">
        <f>'Budget 2023-2024'!B238</f>
        <v>4.5.1.5.4</v>
      </c>
      <c r="C239" s="163" t="str">
        <f>'Budget 2023-2024'!C238</f>
        <v>[write the cost]</v>
      </c>
      <c r="D239" s="164" t="s">
        <v>639</v>
      </c>
      <c r="E239" s="165">
        <f>'Budget 2023-2024'!G238</f>
        <v>0</v>
      </c>
      <c r="F239" s="165">
        <f>'Budget 2023-2024'!H238</f>
        <v>0</v>
      </c>
      <c r="G239" s="115"/>
      <c r="H239" s="141"/>
      <c r="I239" s="115"/>
      <c r="J239" s="115"/>
      <c r="K239" s="115"/>
      <c r="L239" s="165"/>
      <c r="M239" s="165"/>
      <c r="N239" s="165">
        <f t="shared" si="104"/>
        <v>0</v>
      </c>
      <c r="O239" s="165">
        <f>IFERROR(IF(L239+M239=0,F239,ROUND(F239+ROUND(L239/$O$10,2)-ROUND(M239/$O$10,2),0)),0)</f>
        <v>0</v>
      </c>
      <c r="P239" s="201"/>
      <c r="Q239" s="117"/>
      <c r="R239" s="117"/>
      <c r="S239" s="115"/>
      <c r="T239" s="106"/>
      <c r="U239" s="164"/>
      <c r="V239" s="164"/>
      <c r="W239" s="165" t="str">
        <f>IFERROR(ROUND(SUMIFS(#REF!,#REF!,$A239,#REF!,U$9,#REF!,V$9)+ROUND((X239-SUMIFS(#REF!,#REF!,$A239,#REF!,U$9,#REF!,V$9))*$X$10,0),0),"")</f>
        <v/>
      </c>
      <c r="X239" s="165">
        <f t="shared" si="105"/>
        <v>0</v>
      </c>
      <c r="Y239" s="201"/>
      <c r="Z239" s="227"/>
      <c r="AA239" s="227"/>
      <c r="AB239" s="115"/>
      <c r="AC239" s="106"/>
      <c r="AD239" s="164"/>
      <c r="AE239" s="164"/>
      <c r="AF239" s="165" t="str">
        <f>IFERROR(IF(AND($AG$10=$X$10,AG239=X239),W239,(ROUND(SUMIFS(#REF!,#REF!,$B239,#REF!,AD$9,#REF!,AE$9)+ROUND((AG239-SUMIFS(#REF!,#REF!,$B239,#REF!,AD$9,#REF!,AE$9))*$AG$10,0),0))),"")</f>
        <v/>
      </c>
      <c r="AG239" s="165">
        <f t="shared" si="106"/>
        <v>0</v>
      </c>
      <c r="AH239" s="201"/>
      <c r="AI239" s="227"/>
      <c r="AJ239" s="227"/>
      <c r="AK239" s="201"/>
      <c r="AM239" s="203" t="e">
        <f>#REF!</f>
        <v>#REF!</v>
      </c>
      <c r="AN239" s="166" t="e">
        <f>#REF!</f>
        <v>#REF!</v>
      </c>
      <c r="AO239" s="166" t="e">
        <f>#REF!</f>
        <v>#REF!</v>
      </c>
      <c r="AP239" s="166" t="e">
        <f>#REF!</f>
        <v>#REF!</v>
      </c>
      <c r="AQ239" s="166">
        <f t="shared" si="26"/>
        <v>9</v>
      </c>
      <c r="AR239" s="232" t="s">
        <v>706</v>
      </c>
      <c r="AS239" s="116"/>
      <c r="AT239" s="201"/>
      <c r="AU239" s="106"/>
      <c r="AV239" s="233"/>
    </row>
    <row r="240" spans="1:48" s="107" customFormat="1" hidden="1" outlineLevel="1">
      <c r="A240" s="162" t="str">
        <f>IFERROR(IF(Table48[[#This Row],[We Effect Funding SEK]]=0,"",INDEX(#REF!,MATCH(Table48[[#This Row],[Nr.]],#REF!,0),5)),"")</f>
        <v/>
      </c>
      <c r="B240" s="162" t="str">
        <f>'Budget 2023-2024'!B239</f>
        <v>4.5.1.5.5</v>
      </c>
      <c r="C240" s="163" t="str">
        <f>'Budget 2023-2024'!C239</f>
        <v>[write the cost]</v>
      </c>
      <c r="D240" s="164" t="s">
        <v>639</v>
      </c>
      <c r="E240" s="165">
        <f>'Budget 2023-2024'!G239</f>
        <v>0</v>
      </c>
      <c r="F240" s="165">
        <f>'Budget 2023-2024'!H239</f>
        <v>0</v>
      </c>
      <c r="G240" s="115"/>
      <c r="H240" s="141"/>
      <c r="I240" s="115"/>
      <c r="J240" s="115"/>
      <c r="K240" s="115"/>
      <c r="L240" s="165"/>
      <c r="M240" s="165"/>
      <c r="N240" s="165">
        <f t="shared" si="104"/>
        <v>0</v>
      </c>
      <c r="O240" s="165">
        <f t="shared" ref="O240:O245" si="107">IFERROR(IF(L240+M240=0,F240,ROUND(F240+ROUND(L240/$O$10,2)-ROUND(M240/$O$10,2),0)),0)</f>
        <v>0</v>
      </c>
      <c r="P240" s="201"/>
      <c r="Q240" s="117"/>
      <c r="R240" s="117"/>
      <c r="S240" s="115" t="str">
        <f t="shared" ref="S240:S250" si="108">IF(OR($AR240="Total Project Costs",$AR240="Heading",$AR240="Subheading",$AR240="Component",$AR240="Output",$AR240="Activity",$AR240="Budget Line"),IF(AND(E240=0,O240=0),"",IF(AND(E240=0,O240&gt;0),100,IF(AND(E240&gt;0,O240=0),100,IF(E240=O240,"",ABS(ROUND((O240-E240)/E240,4)*100))))),"")</f>
        <v/>
      </c>
      <c r="T240" s="106"/>
      <c r="U240" s="164"/>
      <c r="V240" s="164"/>
      <c r="W240" s="165" t="str">
        <f>IFERROR(ROUND(SUMIFS(#REF!,#REF!,$A240,#REF!,U$9,#REF!,V$9)+ROUND((X240-SUMIFS(#REF!,#REF!,$A240,#REF!,U$9,#REF!,V$9))*$X$10,0),0),"")</f>
        <v/>
      </c>
      <c r="X240" s="165">
        <f t="shared" si="105"/>
        <v>0</v>
      </c>
      <c r="Y240" s="201"/>
      <c r="Z240" s="227"/>
      <c r="AA240" s="227"/>
      <c r="AB240" s="115" t="str">
        <f t="shared" ref="AB240:AB250" si="109">IF(OR($AR240="Total Project Costs",$AR240="Heading",$AR240="Subheading",$AR240="Component",$AR240="Output",$AR240="Activity",$AR240="Budget Line"),IF(AND(O240=0,X240=0),"",IF(AND(O240=0,X240&gt;0),100,IF(AND(O240&gt;0,X240=0),100,IF(O240=X240,"",ABS(ROUND((X240-O240)/O240,4)*100))))),"")</f>
        <v/>
      </c>
      <c r="AC240" s="106"/>
      <c r="AD240" s="164"/>
      <c r="AE240" s="164"/>
      <c r="AF240" s="165" t="str">
        <f>IFERROR(IF(AND($AG$10=$X$10,AG240=X240),W240,(ROUND(SUMIFS(#REF!,#REF!,$B240,#REF!,AD$9,#REF!,AE$9)+ROUND((AG240-SUMIFS(#REF!,#REF!,$B240,#REF!,AD$9,#REF!,AE$9))*$AG$10,0),0))),"")</f>
        <v/>
      </c>
      <c r="AG240" s="165">
        <f t="shared" si="106"/>
        <v>0</v>
      </c>
      <c r="AH240" s="201"/>
      <c r="AI240" s="227"/>
      <c r="AJ240" s="227"/>
      <c r="AK240" s="201" t="str">
        <f t="shared" ref="AK240:AK250" si="110">IF(OR($AR240="Total Project Costs",$AR240="Heading",$AR240="Subheading",$AR240="Component",$AR240="Output",$AR240="Activity",$AR240="Budget Line"),IF(AND(X240=0,AG240=0),"",IF(AND(X240=0,AG240&gt;0),100,IF(AND(X240&gt;0,AG240=0),100,IF(X240=AG240,"",ABS(ROUND((AG240-X240)/X240,4)*100))))),"")</f>
        <v/>
      </c>
      <c r="AM240" s="203" t="e">
        <f>#REF!</f>
        <v>#REF!</v>
      </c>
      <c r="AN240" s="166" t="e">
        <f>#REF!</f>
        <v>#REF!</v>
      </c>
      <c r="AO240" s="166" t="e">
        <f>#REF!</f>
        <v>#REF!</v>
      </c>
      <c r="AP240" s="166" t="e">
        <f>#REF!</f>
        <v>#REF!</v>
      </c>
      <c r="AQ240" s="166">
        <f t="shared" si="26"/>
        <v>9</v>
      </c>
      <c r="AR240" s="232" t="s">
        <v>706</v>
      </c>
      <c r="AS240" s="116"/>
      <c r="AT240" s="201"/>
      <c r="AU240" s="106"/>
      <c r="AV240" s="233"/>
    </row>
    <row r="241" spans="1:48" s="107" customFormat="1" hidden="1" outlineLevel="1">
      <c r="A241" s="162" t="str">
        <f>IFERROR(IF(Table48[[#This Row],[We Effect Funding SEK]]=0,"",INDEX(#REF!,MATCH(Table48[[#This Row],[Nr.]],#REF!,0),5)),"")</f>
        <v/>
      </c>
      <c r="B241" s="162" t="str">
        <f>'Budget 2023-2024'!B240</f>
        <v>4.5.1.5.6</v>
      </c>
      <c r="C241" s="163" t="str">
        <f>'Budget 2023-2024'!C240</f>
        <v>[write the cost]</v>
      </c>
      <c r="D241" s="164" t="s">
        <v>639</v>
      </c>
      <c r="E241" s="165">
        <f>'Budget 2023-2024'!G240</f>
        <v>0</v>
      </c>
      <c r="F241" s="165">
        <f>'Budget 2023-2024'!H240</f>
        <v>0</v>
      </c>
      <c r="G241" s="115"/>
      <c r="H241" s="141"/>
      <c r="I241" s="115"/>
      <c r="J241" s="115"/>
      <c r="K241" s="115"/>
      <c r="L241" s="165"/>
      <c r="M241" s="165"/>
      <c r="N241" s="165">
        <f t="shared" si="104"/>
        <v>0</v>
      </c>
      <c r="O241" s="165">
        <f t="shared" si="107"/>
        <v>0</v>
      </c>
      <c r="P241" s="201"/>
      <c r="Q241" s="117"/>
      <c r="R241" s="117"/>
      <c r="S241" s="115" t="str">
        <f t="shared" si="108"/>
        <v/>
      </c>
      <c r="T241" s="106"/>
      <c r="U241" s="164"/>
      <c r="V241" s="164"/>
      <c r="W241" s="165" t="str">
        <f>IFERROR(ROUND(SUMIFS(#REF!,#REF!,$A241,#REF!,U$9,#REF!,V$9)+ROUND((X241-SUMIFS(#REF!,#REF!,$A241,#REF!,U$9,#REF!,V$9))*$X$10,0),0),"")</f>
        <v/>
      </c>
      <c r="X241" s="165">
        <f t="shared" si="105"/>
        <v>0</v>
      </c>
      <c r="Y241" s="201"/>
      <c r="Z241" s="227"/>
      <c r="AA241" s="227"/>
      <c r="AB241" s="115" t="str">
        <f t="shared" si="109"/>
        <v/>
      </c>
      <c r="AC241" s="106"/>
      <c r="AD241" s="164"/>
      <c r="AE241" s="164"/>
      <c r="AF241" s="165" t="str">
        <f>IFERROR(IF(AND($AG$10=$X$10,AG241=X241),W241,(ROUND(SUMIFS(#REF!,#REF!,$B241,#REF!,AD$9,#REF!,AE$9)+ROUND((AG241-SUMIFS(#REF!,#REF!,$B241,#REF!,AD$9,#REF!,AE$9))*$AG$10,0),0))),"")</f>
        <v/>
      </c>
      <c r="AG241" s="165">
        <f t="shared" si="106"/>
        <v>0</v>
      </c>
      <c r="AH241" s="201"/>
      <c r="AI241" s="227"/>
      <c r="AJ241" s="227"/>
      <c r="AK241" s="201" t="str">
        <f t="shared" si="110"/>
        <v/>
      </c>
      <c r="AM241" s="203" t="e">
        <f>#REF!</f>
        <v>#REF!</v>
      </c>
      <c r="AN241" s="166" t="e">
        <f>#REF!</f>
        <v>#REF!</v>
      </c>
      <c r="AO241" s="166" t="e">
        <f>#REF!</f>
        <v>#REF!</v>
      </c>
      <c r="AP241" s="166" t="e">
        <f>#REF!</f>
        <v>#REF!</v>
      </c>
      <c r="AQ241" s="166">
        <f t="shared" si="26"/>
        <v>9</v>
      </c>
      <c r="AR241" s="232" t="s">
        <v>706</v>
      </c>
      <c r="AS241" s="116"/>
      <c r="AT241" s="201"/>
      <c r="AU241" s="106"/>
      <c r="AV241" s="233"/>
    </row>
    <row r="242" spans="1:48" s="107" customFormat="1" hidden="1" outlineLevel="1">
      <c r="A242" s="162" t="str">
        <f>IFERROR(IF(Table48[[#This Row],[We Effect Funding SEK]]=0,"",INDEX(#REF!,MATCH(Table48[[#This Row],[Nr.]],#REF!,0),5)),"")</f>
        <v/>
      </c>
      <c r="B242" s="162" t="str">
        <f>'Budget 2023-2024'!B241</f>
        <v>4.5.1.5.7</v>
      </c>
      <c r="C242" s="163" t="str">
        <f>'Budget 2023-2024'!C241</f>
        <v>[write the cost]</v>
      </c>
      <c r="D242" s="164" t="s">
        <v>639</v>
      </c>
      <c r="E242" s="165">
        <f>'Budget 2023-2024'!G241</f>
        <v>0</v>
      </c>
      <c r="F242" s="165">
        <f>'Budget 2023-2024'!H241</f>
        <v>0</v>
      </c>
      <c r="G242" s="115"/>
      <c r="H242" s="141"/>
      <c r="I242" s="115"/>
      <c r="J242" s="115"/>
      <c r="K242" s="115"/>
      <c r="L242" s="165"/>
      <c r="M242" s="165"/>
      <c r="N242" s="165">
        <f t="shared" si="104"/>
        <v>0</v>
      </c>
      <c r="O242" s="165">
        <f t="shared" si="107"/>
        <v>0</v>
      </c>
      <c r="P242" s="201"/>
      <c r="Q242" s="117"/>
      <c r="R242" s="117"/>
      <c r="S242" s="115" t="str">
        <f t="shared" si="108"/>
        <v/>
      </c>
      <c r="T242" s="106"/>
      <c r="U242" s="164"/>
      <c r="V242" s="164"/>
      <c r="W242" s="165" t="str">
        <f>IFERROR(ROUND(SUMIFS(#REF!,#REF!,$A242,#REF!,U$9,#REF!,V$9)+ROUND((X242-SUMIFS(#REF!,#REF!,$A242,#REF!,U$9,#REF!,V$9))*$X$10,0),0),"")</f>
        <v/>
      </c>
      <c r="X242" s="165">
        <f t="shared" si="105"/>
        <v>0</v>
      </c>
      <c r="Y242" s="201"/>
      <c r="Z242" s="227"/>
      <c r="AA242" s="227"/>
      <c r="AB242" s="115" t="str">
        <f t="shared" si="109"/>
        <v/>
      </c>
      <c r="AC242" s="106"/>
      <c r="AD242" s="164"/>
      <c r="AE242" s="164"/>
      <c r="AF242" s="165" t="str">
        <f>IFERROR(IF(AND($AG$10=$X$10,AG242=X242),W242,(ROUND(SUMIFS(#REF!,#REF!,$B242,#REF!,AD$9,#REF!,AE$9)+ROUND((AG242-SUMIFS(#REF!,#REF!,$B242,#REF!,AD$9,#REF!,AE$9))*$AG$10,0),0))),"")</f>
        <v/>
      </c>
      <c r="AG242" s="165">
        <f t="shared" si="106"/>
        <v>0</v>
      </c>
      <c r="AH242" s="201"/>
      <c r="AI242" s="227"/>
      <c r="AJ242" s="227"/>
      <c r="AK242" s="201" t="str">
        <f t="shared" si="110"/>
        <v/>
      </c>
      <c r="AM242" s="203" t="e">
        <f>#REF!</f>
        <v>#REF!</v>
      </c>
      <c r="AN242" s="166" t="e">
        <f>#REF!</f>
        <v>#REF!</v>
      </c>
      <c r="AO242" s="166" t="e">
        <f>#REF!</f>
        <v>#REF!</v>
      </c>
      <c r="AP242" s="166" t="e">
        <f>#REF!</f>
        <v>#REF!</v>
      </c>
      <c r="AQ242" s="166">
        <f t="shared" si="26"/>
        <v>9</v>
      </c>
      <c r="AR242" s="232" t="s">
        <v>706</v>
      </c>
      <c r="AS242" s="116"/>
      <c r="AT242" s="201"/>
      <c r="AU242" s="106"/>
      <c r="AV242" s="233"/>
    </row>
    <row r="243" spans="1:48" s="107" customFormat="1" hidden="1" outlineLevel="1">
      <c r="A243" s="162" t="str">
        <f>IFERROR(IF(Table48[[#This Row],[We Effect Funding SEK]]=0,"",INDEX(#REF!,MATCH(Table48[[#This Row],[Nr.]],#REF!,0),5)),"")</f>
        <v/>
      </c>
      <c r="B243" s="162" t="str">
        <f>'Budget 2023-2024'!B242</f>
        <v>4.5.1.5.8</v>
      </c>
      <c r="C243" s="163" t="str">
        <f>'Budget 2023-2024'!C242</f>
        <v>[write the cost]</v>
      </c>
      <c r="D243" s="164" t="s">
        <v>639</v>
      </c>
      <c r="E243" s="165">
        <f>'Budget 2023-2024'!G242</f>
        <v>0</v>
      </c>
      <c r="F243" s="165">
        <f>'Budget 2023-2024'!H242</f>
        <v>0</v>
      </c>
      <c r="G243" s="115"/>
      <c r="H243" s="141"/>
      <c r="I243" s="115"/>
      <c r="J243" s="115"/>
      <c r="K243" s="115"/>
      <c r="L243" s="165"/>
      <c r="M243" s="165"/>
      <c r="N243" s="165">
        <f t="shared" si="104"/>
        <v>0</v>
      </c>
      <c r="O243" s="165">
        <f t="shared" si="107"/>
        <v>0</v>
      </c>
      <c r="P243" s="201"/>
      <c r="Q243" s="117"/>
      <c r="R243" s="117"/>
      <c r="S243" s="115" t="str">
        <f t="shared" si="108"/>
        <v/>
      </c>
      <c r="T243" s="106"/>
      <c r="U243" s="164"/>
      <c r="V243" s="164"/>
      <c r="W243" s="165" t="str">
        <f>IFERROR(ROUND(SUMIFS(#REF!,#REF!,$A243,#REF!,U$9,#REF!,V$9)+ROUND((X243-SUMIFS(#REF!,#REF!,$A243,#REF!,U$9,#REF!,V$9))*$X$10,0),0),"")</f>
        <v/>
      </c>
      <c r="X243" s="165">
        <f t="shared" si="105"/>
        <v>0</v>
      </c>
      <c r="Y243" s="201"/>
      <c r="Z243" s="227"/>
      <c r="AA243" s="227"/>
      <c r="AB243" s="115" t="str">
        <f t="shared" si="109"/>
        <v/>
      </c>
      <c r="AC243" s="106"/>
      <c r="AD243" s="164"/>
      <c r="AE243" s="164"/>
      <c r="AF243" s="165" t="str">
        <f>IFERROR(IF(AND($AG$10=$X$10,AG243=X243),W243,(ROUND(SUMIFS(#REF!,#REF!,$B243,#REF!,AD$9,#REF!,AE$9)+ROUND((AG243-SUMIFS(#REF!,#REF!,$B243,#REF!,AD$9,#REF!,AE$9))*$AG$10,0),0))),"")</f>
        <v/>
      </c>
      <c r="AG243" s="165">
        <f t="shared" si="106"/>
        <v>0</v>
      </c>
      <c r="AH243" s="201"/>
      <c r="AI243" s="227"/>
      <c r="AJ243" s="227"/>
      <c r="AK243" s="201" t="str">
        <f t="shared" si="110"/>
        <v/>
      </c>
      <c r="AM243" s="203" t="e">
        <f>#REF!</f>
        <v>#REF!</v>
      </c>
      <c r="AN243" s="166" t="e">
        <f>#REF!</f>
        <v>#REF!</v>
      </c>
      <c r="AO243" s="166" t="e">
        <f>#REF!</f>
        <v>#REF!</v>
      </c>
      <c r="AP243" s="166" t="e">
        <f>#REF!</f>
        <v>#REF!</v>
      </c>
      <c r="AQ243" s="166">
        <f t="shared" si="26"/>
        <v>9</v>
      </c>
      <c r="AR243" s="232" t="s">
        <v>706</v>
      </c>
      <c r="AS243" s="116"/>
      <c r="AT243" s="201"/>
      <c r="AU243" s="106"/>
      <c r="AV243" s="233"/>
    </row>
    <row r="244" spans="1:48" s="107" customFormat="1" hidden="1" outlineLevel="1">
      <c r="A244" s="162" t="str">
        <f>IFERROR(IF(Table48[[#This Row],[We Effect Funding SEK]]=0,"",INDEX(#REF!,MATCH(Table48[[#This Row],[Nr.]],#REF!,0),5)),"")</f>
        <v/>
      </c>
      <c r="B244" s="162" t="str">
        <f>'Budget 2023-2024'!B243</f>
        <v>4.5.1.5.9</v>
      </c>
      <c r="C244" s="163" t="str">
        <f>'Budget 2023-2024'!C243</f>
        <v>[write the cost]</v>
      </c>
      <c r="D244" s="164" t="s">
        <v>639</v>
      </c>
      <c r="E244" s="165">
        <f>'Budget 2023-2024'!G243</f>
        <v>0</v>
      </c>
      <c r="F244" s="165">
        <f>'Budget 2023-2024'!H243</f>
        <v>0</v>
      </c>
      <c r="G244" s="115"/>
      <c r="H244" s="141"/>
      <c r="I244" s="115"/>
      <c r="J244" s="115"/>
      <c r="K244" s="115"/>
      <c r="L244" s="165"/>
      <c r="M244" s="165"/>
      <c r="N244" s="165">
        <f t="shared" si="104"/>
        <v>0</v>
      </c>
      <c r="O244" s="165">
        <f t="shared" si="107"/>
        <v>0</v>
      </c>
      <c r="P244" s="201"/>
      <c r="Q244" s="117"/>
      <c r="R244" s="117"/>
      <c r="S244" s="115" t="str">
        <f t="shared" si="108"/>
        <v/>
      </c>
      <c r="T244" s="106"/>
      <c r="U244" s="164"/>
      <c r="V244" s="164"/>
      <c r="W244" s="165" t="str">
        <f>IFERROR(ROUND(SUMIFS(#REF!,#REF!,$A244,#REF!,U$9,#REF!,V$9)+ROUND((X244-SUMIFS(#REF!,#REF!,$A244,#REF!,U$9,#REF!,V$9))*$X$10,0),0),"")</f>
        <v/>
      </c>
      <c r="X244" s="165">
        <f t="shared" si="105"/>
        <v>0</v>
      </c>
      <c r="Y244" s="201"/>
      <c r="Z244" s="227"/>
      <c r="AA244" s="227"/>
      <c r="AB244" s="115" t="str">
        <f t="shared" si="109"/>
        <v/>
      </c>
      <c r="AC244" s="106"/>
      <c r="AD244" s="164"/>
      <c r="AE244" s="164"/>
      <c r="AF244" s="165" t="str">
        <f>IFERROR(IF(AND($AG$10=$X$10,AG244=X244),W244,(ROUND(SUMIFS(#REF!,#REF!,$B244,#REF!,AD$9,#REF!,AE$9)+ROUND((AG244-SUMIFS(#REF!,#REF!,$B244,#REF!,AD$9,#REF!,AE$9))*$AG$10,0),0))),"")</f>
        <v/>
      </c>
      <c r="AG244" s="165">
        <f t="shared" si="106"/>
        <v>0</v>
      </c>
      <c r="AH244" s="201"/>
      <c r="AI244" s="227"/>
      <c r="AJ244" s="227"/>
      <c r="AK244" s="201" t="str">
        <f t="shared" si="110"/>
        <v/>
      </c>
      <c r="AM244" s="203" t="e">
        <f>#REF!</f>
        <v>#REF!</v>
      </c>
      <c r="AN244" s="166" t="e">
        <f>#REF!</f>
        <v>#REF!</v>
      </c>
      <c r="AO244" s="166" t="e">
        <f>#REF!</f>
        <v>#REF!</v>
      </c>
      <c r="AP244" s="166" t="e">
        <f>#REF!</f>
        <v>#REF!</v>
      </c>
      <c r="AQ244" s="166">
        <f t="shared" si="26"/>
        <v>9</v>
      </c>
      <c r="AR244" s="232" t="s">
        <v>706</v>
      </c>
      <c r="AS244" s="116"/>
      <c r="AT244" s="201"/>
      <c r="AU244" s="106"/>
      <c r="AV244" s="233"/>
    </row>
    <row r="245" spans="1:48" s="107" customFormat="1" hidden="1" outlineLevel="1">
      <c r="A245" s="162" t="str">
        <f>IFERROR(IF(Table48[[#This Row],[We Effect Funding SEK]]=0,"",INDEX(#REF!,MATCH(Table48[[#This Row],[Nr.]],#REF!,0),5)),"")</f>
        <v/>
      </c>
      <c r="B245" s="162" t="str">
        <f>'Budget 2023-2024'!B244</f>
        <v>4.5.1.5.10</v>
      </c>
      <c r="C245" s="163" t="str">
        <f>'Budget 2023-2024'!C244</f>
        <v>[write the cost]</v>
      </c>
      <c r="D245" s="164" t="s">
        <v>639</v>
      </c>
      <c r="E245" s="165">
        <f>'Budget 2023-2024'!G244</f>
        <v>0</v>
      </c>
      <c r="F245" s="165">
        <f>'Budget 2023-2024'!H244</f>
        <v>0</v>
      </c>
      <c r="G245" s="115"/>
      <c r="H245" s="141"/>
      <c r="I245" s="115"/>
      <c r="J245" s="115"/>
      <c r="K245" s="115"/>
      <c r="L245" s="165"/>
      <c r="M245" s="165"/>
      <c r="N245" s="165">
        <f t="shared" si="104"/>
        <v>0</v>
      </c>
      <c r="O245" s="165">
        <f t="shared" si="107"/>
        <v>0</v>
      </c>
      <c r="P245" s="201"/>
      <c r="Q245" s="117"/>
      <c r="R245" s="117"/>
      <c r="S245" s="115" t="str">
        <f t="shared" si="108"/>
        <v/>
      </c>
      <c r="T245" s="106"/>
      <c r="U245" s="164"/>
      <c r="V245" s="164"/>
      <c r="W245" s="165" t="str">
        <f>IFERROR(ROUND(SUMIFS(#REF!,#REF!,$A245,#REF!,U$9,#REF!,V$9)+ROUND((X245-SUMIFS(#REF!,#REF!,$A245,#REF!,U$9,#REF!,V$9))*$X$10,0),0),"")</f>
        <v/>
      </c>
      <c r="X245" s="165">
        <f t="shared" si="105"/>
        <v>0</v>
      </c>
      <c r="Y245" s="201"/>
      <c r="Z245" s="227"/>
      <c r="AA245" s="227"/>
      <c r="AB245" s="115" t="str">
        <f t="shared" si="109"/>
        <v/>
      </c>
      <c r="AC245" s="106"/>
      <c r="AD245" s="164"/>
      <c r="AE245" s="164"/>
      <c r="AF245" s="165" t="str">
        <f>IFERROR(IF(AND($AG$10=$X$10,AG245=X245),W245,(ROUND(SUMIFS(#REF!,#REF!,$B245,#REF!,AD$9,#REF!,AE$9)+ROUND((AG245-SUMIFS(#REF!,#REF!,$B245,#REF!,AD$9,#REF!,AE$9))*$AG$10,0),0))),"")</f>
        <v/>
      </c>
      <c r="AG245" s="165">
        <f t="shared" si="106"/>
        <v>0</v>
      </c>
      <c r="AH245" s="201"/>
      <c r="AI245" s="227"/>
      <c r="AJ245" s="227"/>
      <c r="AK245" s="201" t="str">
        <f t="shared" si="110"/>
        <v/>
      </c>
      <c r="AM245" s="203" t="e">
        <f>#REF!</f>
        <v>#REF!</v>
      </c>
      <c r="AN245" s="166" t="e">
        <f>#REF!</f>
        <v>#REF!</v>
      </c>
      <c r="AO245" s="166" t="e">
        <f>#REF!</f>
        <v>#REF!</v>
      </c>
      <c r="AP245" s="166" t="e">
        <f>#REF!</f>
        <v>#REF!</v>
      </c>
      <c r="AQ245" s="166">
        <f t="shared" si="26"/>
        <v>10</v>
      </c>
      <c r="AR245" s="232" t="s">
        <v>706</v>
      </c>
      <c r="AS245" s="116"/>
      <c r="AT245" s="201"/>
      <c r="AU245" s="106"/>
      <c r="AV245" s="233"/>
    </row>
    <row r="246" spans="1:48" s="107" customFormat="1" ht="15">
      <c r="A246" s="176" t="str">
        <f>IFERROR(IF(Table48[[#This Row],[We Effect Funding SEK]]=0,"",INDEX(#REF!,MATCH(Table48[[#This Row],[Nr.]],#REF!,0),5)),"")</f>
        <v/>
      </c>
      <c r="B246" s="177" t="str">
        <f>'Budget 2023-2024'!B245</f>
        <v>4.5.4</v>
      </c>
      <c r="C246" s="178" t="str">
        <f>'Budget 2023-2024'!C245</f>
        <v>Organizational development - Training and mentoring</v>
      </c>
      <c r="D246" s="179"/>
      <c r="E246" s="179">
        <f>E247+E258+E269+E280+E291+E302+E313+E324+E335</f>
        <v>1163743</v>
      </c>
      <c r="F246" s="179">
        <f>F247+F258+F269+F280+F291+F302+F313+F324+F335</f>
        <v>221545</v>
      </c>
      <c r="G246" s="180"/>
      <c r="H246" s="171"/>
      <c r="I246" s="180"/>
      <c r="J246" s="180"/>
      <c r="K246" s="180"/>
      <c r="L246" s="205">
        <f>L247+L258+L269+L280+L291+L302+L313+L324+L335</f>
        <v>143000</v>
      </c>
      <c r="M246" s="205">
        <f>M247+M258+M269+M280+M291+M302+M313+M324+M335</f>
        <v>143000</v>
      </c>
      <c r="N246" s="179">
        <f>N247+N258+N269+N280+N291+N302+N313+N324+N335</f>
        <v>11637537305</v>
      </c>
      <c r="O246" s="179">
        <f>O247+O258+O269+O280+O291+O302+O313+O324+O335</f>
        <v>221545</v>
      </c>
      <c r="P246" s="206"/>
      <c r="Q246" s="218"/>
      <c r="R246" s="218"/>
      <c r="S246" s="180">
        <f t="shared" si="108"/>
        <v>80.959999999999994</v>
      </c>
      <c r="T246" s="106"/>
      <c r="U246" s="205">
        <f>U247+U258+U269+U280+U291+U302+U313+U324+U335</f>
        <v>0</v>
      </c>
      <c r="V246" s="205">
        <f>V247+V258+V269+V280+V291+V302+V313+V324+V335</f>
        <v>0</v>
      </c>
      <c r="W246" s="179">
        <f>W247+W258+W269+W280+W291+W302+W313+W324+W335</f>
        <v>0</v>
      </c>
      <c r="X246" s="179">
        <f>X247+X258+X269+X280+X291+X302+X313+X324+X335</f>
        <v>221545</v>
      </c>
      <c r="Y246" s="206"/>
      <c r="Z246" s="229"/>
      <c r="AA246" s="229"/>
      <c r="AB246" s="180" t="str">
        <f t="shared" si="109"/>
        <v/>
      </c>
      <c r="AC246" s="106"/>
      <c r="AD246" s="205">
        <f>AD247+AD258+AD269+AD280+AD291+AD302+AD313+AD324+AD335</f>
        <v>31500</v>
      </c>
      <c r="AE246" s="205">
        <f>AE247+AE258+AE269+AE280+AE291+AE302+AE313+AE324+AE335</f>
        <v>31500</v>
      </c>
      <c r="AF246" s="179">
        <f>AF247+AF258+AF269+AF280+AF291+AF302+AF313+AF324+AF335</f>
        <v>0</v>
      </c>
      <c r="AG246" s="179">
        <f>AG247+AG258+AG269+AG280+AG291+AG302+AG313+AG324+AG335</f>
        <v>221545</v>
      </c>
      <c r="AH246" s="206"/>
      <c r="AI246" s="229"/>
      <c r="AJ246" s="118">
        <v>221543.66</v>
      </c>
      <c r="AK246" s="206" t="str">
        <f t="shared" si="110"/>
        <v/>
      </c>
      <c r="AL246" s="106"/>
      <c r="AM246" s="203" t="e">
        <f>#REF!</f>
        <v>#REF!</v>
      </c>
      <c r="AN246" s="166" t="e">
        <f>#REF!</f>
        <v>#REF!</v>
      </c>
      <c r="AO246" s="166" t="e">
        <f>#REF!</f>
        <v>#REF!</v>
      </c>
      <c r="AP246" s="166" t="e">
        <f>#REF!</f>
        <v>#REF!</v>
      </c>
      <c r="AQ246" s="166">
        <f t="shared" si="26"/>
        <v>5</v>
      </c>
      <c r="AR246" s="232" t="s">
        <v>696</v>
      </c>
      <c r="AS246" s="116"/>
      <c r="AT246" s="201"/>
      <c r="AU246" s="106"/>
      <c r="AV246" s="233"/>
    </row>
    <row r="247" spans="1:48" s="107" customFormat="1">
      <c r="A247" s="181" t="str">
        <f>IFERROR(IF(Table48[[#This Row],[We Effect Funding SEK]]=0,"",INDEX(#REF!,MATCH(Table48[[#This Row],[Nr.]],#REF!,0),5)),"")</f>
        <v/>
      </c>
      <c r="B247" s="182" t="str">
        <f>'Budget 2023-2024'!B246</f>
        <v>4.5.4.1</v>
      </c>
      <c r="C247" s="183" t="str">
        <f>'Budget 2023-2024'!C246</f>
        <v>Planning on lobby activities and policy briefs</v>
      </c>
      <c r="D247" s="184"/>
      <c r="E247" s="184">
        <f>SUM(E248:E257)</f>
        <v>0</v>
      </c>
      <c r="F247" s="184">
        <f>SUM(F248:F257)</f>
        <v>0</v>
      </c>
      <c r="G247" s="115"/>
      <c r="H247" s="141"/>
      <c r="I247" s="115"/>
      <c r="J247" s="115"/>
      <c r="K247" s="115"/>
      <c r="L247" s="184">
        <f>SUM(L248:L257)</f>
        <v>0</v>
      </c>
      <c r="M247" s="184">
        <f>SUM(M248:M257)</f>
        <v>0</v>
      </c>
      <c r="N247" s="184">
        <f>SUM(N248:N257)</f>
        <v>0</v>
      </c>
      <c r="O247" s="184">
        <f>SUM(O248:O257)</f>
        <v>0</v>
      </c>
      <c r="P247" s="201"/>
      <c r="Q247" s="117"/>
      <c r="R247" s="117"/>
      <c r="S247" s="115" t="str">
        <f t="shared" si="108"/>
        <v/>
      </c>
      <c r="T247" s="106"/>
      <c r="U247" s="184">
        <f>SUM(U248:U257)</f>
        <v>0</v>
      </c>
      <c r="V247" s="184">
        <f>SUM(V248:V257)</f>
        <v>0</v>
      </c>
      <c r="W247" s="184">
        <f>SUM(W248:W257)</f>
        <v>0</v>
      </c>
      <c r="X247" s="184">
        <f>SUM(X248:X257)</f>
        <v>0</v>
      </c>
      <c r="Y247" s="201"/>
      <c r="Z247" s="118"/>
      <c r="AA247" s="118"/>
      <c r="AB247" s="115" t="str">
        <f t="shared" si="109"/>
        <v/>
      </c>
      <c r="AC247" s="106"/>
      <c r="AD247" s="184">
        <f>SUM(AD248:AD257)</f>
        <v>0</v>
      </c>
      <c r="AE247" s="184">
        <f>SUM(AE248:AE257)</f>
        <v>0</v>
      </c>
      <c r="AF247" s="184">
        <f>SUM(AF248:AF257)</f>
        <v>0</v>
      </c>
      <c r="AG247" s="184">
        <f>SUM(AG248:AG257)</f>
        <v>0</v>
      </c>
      <c r="AH247" s="201"/>
      <c r="AI247" s="118"/>
      <c r="AJ247" s="118"/>
      <c r="AK247" s="201" t="str">
        <f t="shared" si="110"/>
        <v/>
      </c>
      <c r="AM247" s="203" t="e">
        <f>#REF!</f>
        <v>#REF!</v>
      </c>
      <c r="AN247" s="166" t="e">
        <f>#REF!</f>
        <v>#REF!</v>
      </c>
      <c r="AO247" s="166" t="e">
        <f>#REF!</f>
        <v>#REF!</v>
      </c>
      <c r="AP247" s="166" t="e">
        <f>#REF!</f>
        <v>#REF!</v>
      </c>
      <c r="AQ247" s="166">
        <f t="shared" si="26"/>
        <v>7</v>
      </c>
      <c r="AR247" s="232" t="s">
        <v>705</v>
      </c>
      <c r="AS247" s="116"/>
      <c r="AT247" s="201"/>
      <c r="AU247" s="106"/>
      <c r="AV247" s="233"/>
    </row>
    <row r="248" spans="1:48" s="107" customFormat="1" outlineLevel="1">
      <c r="A248" s="162" t="str">
        <f>IFERROR(IF(Table48[[#This Row],[We Effect Funding SEK]]=0,"",INDEX(#REF!,MATCH(Table48[[#This Row],[Nr.]],#REF!,0),5)),"")</f>
        <v/>
      </c>
      <c r="B248" s="162" t="str">
        <f>'Budget 2023-2024'!B247</f>
        <v>4.5.4.1.1</v>
      </c>
      <c r="C248" s="163" t="str">
        <f>'Budget 2023-2024'!C247</f>
        <v>Expert Fees</v>
      </c>
      <c r="D248" s="164" t="s">
        <v>639</v>
      </c>
      <c r="E248" s="165">
        <f>'Budget 2023-2024'!G247</f>
        <v>0</v>
      </c>
      <c r="F248" s="165">
        <f>'Budget 2023-2024'!H247</f>
        <v>0</v>
      </c>
      <c r="G248" s="115"/>
      <c r="H248" s="141"/>
      <c r="I248" s="115"/>
      <c r="J248" s="115"/>
      <c r="K248" s="115"/>
      <c r="L248" s="165"/>
      <c r="M248" s="165"/>
      <c r="N248" s="165">
        <f t="shared" ref="N248:N257" si="111">IFERROR(ROUND(O248*$O$10,0),0)</f>
        <v>0</v>
      </c>
      <c r="O248" s="165">
        <f>IFERROR(IF(L248+M248=0,F248,ROUND(F248+ROUND(L248/$O$10,2)-ROUND(M248/$O$10,2),0)),0)</f>
        <v>0</v>
      </c>
      <c r="P248" s="201"/>
      <c r="Q248" s="117"/>
      <c r="R248" s="117"/>
      <c r="S248" s="115" t="str">
        <f t="shared" si="108"/>
        <v/>
      </c>
      <c r="T248" s="106"/>
      <c r="U248" s="164"/>
      <c r="V248" s="164"/>
      <c r="W248" s="165" t="str">
        <f>IFERROR(ROUND(SUMIFS(#REF!,#REF!,$A248,#REF!,U$9,#REF!,V$9)+ROUND((X248-SUMIFS(#REF!,#REF!,$A248,#REF!,U$9,#REF!,V$9))*$X$10,0),0),"")</f>
        <v/>
      </c>
      <c r="X248" s="165">
        <f t="shared" ref="X248:X257" si="112">IFERROR(IF(U248+V248=0,O248,ROUND(O248+ROUND(U248/$X$10,2)-ROUND(V248/$X$10,2),0)),0)</f>
        <v>0</v>
      </c>
      <c r="Y248" s="201"/>
      <c r="Z248" s="227"/>
      <c r="AA248" s="227"/>
      <c r="AB248" s="115" t="str">
        <f t="shared" si="109"/>
        <v/>
      </c>
      <c r="AC248" s="106"/>
      <c r="AD248" s="164"/>
      <c r="AE248" s="164"/>
      <c r="AF248" s="165" t="str">
        <f>IFERROR(IF(AND($AG$10=$X$10,AG248=X248),W248,(ROUND(SUMIFS(#REF!,#REF!,$B248,#REF!,AD$9,#REF!,AE$9)+ROUND((AG248-SUMIFS(#REF!,#REF!,$B248,#REF!,AD$9,#REF!,AE$9))*$AG$10,0),0))),"")</f>
        <v/>
      </c>
      <c r="AG248" s="165">
        <f t="shared" ref="AG248:AG257" si="113">IFERROR(IF(AD248+AE248=0,X248,ROUND(X248+ROUND(AD248/$AG$10,2)-ROUND(AE248/$AG$10,2),0)),0)</f>
        <v>0</v>
      </c>
      <c r="AH248" s="201"/>
      <c r="AI248" s="227"/>
      <c r="AJ248" s="227"/>
      <c r="AK248" s="201" t="str">
        <f t="shared" si="110"/>
        <v/>
      </c>
      <c r="AM248" s="203" t="e">
        <f>#REF!</f>
        <v>#REF!</v>
      </c>
      <c r="AN248" s="166" t="e">
        <f>#REF!</f>
        <v>#REF!</v>
      </c>
      <c r="AO248" s="166" t="e">
        <f>#REF!</f>
        <v>#REF!</v>
      </c>
      <c r="AP248" s="166" t="e">
        <f>#REF!</f>
        <v>#REF!</v>
      </c>
      <c r="AQ248" s="166">
        <f t="shared" si="26"/>
        <v>9</v>
      </c>
      <c r="AR248" s="232" t="s">
        <v>706</v>
      </c>
      <c r="AS248" s="116"/>
      <c r="AT248" s="201"/>
      <c r="AU248" s="106"/>
      <c r="AV248" s="233"/>
    </row>
    <row r="249" spans="1:48" s="107" customFormat="1" outlineLevel="1">
      <c r="A249" s="162" t="str">
        <f>IFERROR(IF(Table48[[#This Row],[We Effect Funding SEK]]=0,"",INDEX(#REF!,MATCH(Table48[[#This Row],[Nr.]],#REF!,0),5)),"")</f>
        <v/>
      </c>
      <c r="B249" s="162" t="str">
        <f>'Budget 2023-2024'!B248</f>
        <v>4.5.4.1.2</v>
      </c>
      <c r="C249" s="163" t="str">
        <f>'Budget 2023-2024'!C248</f>
        <v>Design and Printing Multidimenzional analysis (300 copies)</v>
      </c>
      <c r="D249" s="164" t="s">
        <v>639</v>
      </c>
      <c r="E249" s="165">
        <f>'Budget 2023-2024'!G248</f>
        <v>0</v>
      </c>
      <c r="F249" s="165">
        <f>'Budget 2023-2024'!H248</f>
        <v>0</v>
      </c>
      <c r="G249" s="115"/>
      <c r="H249" s="141"/>
      <c r="I249" s="115"/>
      <c r="J249" s="115"/>
      <c r="K249" s="115"/>
      <c r="L249" s="165"/>
      <c r="M249" s="165"/>
      <c r="N249" s="165">
        <f t="shared" si="111"/>
        <v>0</v>
      </c>
      <c r="O249" s="165">
        <f>IFERROR(IF(L249+M249=0,F249,ROUND(F249+ROUND(L249/$O$10,2)-ROUND(M249/$O$10,2),0)),0)</f>
        <v>0</v>
      </c>
      <c r="P249" s="201"/>
      <c r="Q249" s="117"/>
      <c r="R249" s="117"/>
      <c r="S249" s="115" t="str">
        <f t="shared" si="108"/>
        <v/>
      </c>
      <c r="T249" s="106"/>
      <c r="U249" s="164"/>
      <c r="V249" s="164"/>
      <c r="W249" s="165" t="str">
        <f>IFERROR(ROUND(SUMIFS(#REF!,#REF!,$A249,#REF!,U$9,#REF!,V$9)+ROUND((X249-SUMIFS(#REF!,#REF!,$A249,#REF!,U$9,#REF!,V$9))*$X$10,0),0),"")</f>
        <v/>
      </c>
      <c r="X249" s="165">
        <f t="shared" si="112"/>
        <v>0</v>
      </c>
      <c r="Y249" s="201"/>
      <c r="Z249" s="227"/>
      <c r="AA249" s="227"/>
      <c r="AB249" s="115" t="str">
        <f t="shared" si="109"/>
        <v/>
      </c>
      <c r="AC249" s="106"/>
      <c r="AD249" s="164"/>
      <c r="AE249" s="164"/>
      <c r="AF249" s="165" t="str">
        <f>IFERROR(IF(AND($AG$10=$X$10,AG249=X249),W249,(ROUND(SUMIFS(#REF!,#REF!,$B249,#REF!,AD$9,#REF!,AE$9)+ROUND((AG249-SUMIFS(#REF!,#REF!,$B249,#REF!,AD$9,#REF!,AE$9))*$AG$10,0),0))),"")</f>
        <v/>
      </c>
      <c r="AG249" s="165">
        <f t="shared" si="113"/>
        <v>0</v>
      </c>
      <c r="AH249" s="201"/>
      <c r="AI249" s="227"/>
      <c r="AJ249" s="227"/>
      <c r="AK249" s="201" t="str">
        <f t="shared" si="110"/>
        <v/>
      </c>
      <c r="AM249" s="203" t="e">
        <f>#REF!</f>
        <v>#REF!</v>
      </c>
      <c r="AN249" s="166" t="e">
        <f>#REF!</f>
        <v>#REF!</v>
      </c>
      <c r="AO249" s="166" t="e">
        <f>#REF!</f>
        <v>#REF!</v>
      </c>
      <c r="AP249" s="166" t="e">
        <f>#REF!</f>
        <v>#REF!</v>
      </c>
      <c r="AQ249" s="166">
        <f t="shared" si="26"/>
        <v>9</v>
      </c>
      <c r="AR249" s="232" t="s">
        <v>706</v>
      </c>
      <c r="AS249" s="116"/>
      <c r="AT249" s="201"/>
      <c r="AU249" s="106"/>
      <c r="AV249" s="233"/>
    </row>
    <row r="250" spans="1:48" s="107" customFormat="1" outlineLevel="1">
      <c r="A250" s="162" t="str">
        <f>IFERROR(IF(Table48[[#This Row],[We Effect Funding SEK]]=0,"",INDEX(#REF!,MATCH(Table48[[#This Row],[Nr.]],#REF!,0),5)),"")</f>
        <v/>
      </c>
      <c r="B250" s="162" t="str">
        <f>'Budget 2023-2024'!B249</f>
        <v>4.5.4.1.3</v>
      </c>
      <c r="C250" s="163" t="str">
        <f>'Budget 2023-2024'!C249</f>
        <v>Translation</v>
      </c>
      <c r="D250" s="164" t="s">
        <v>639</v>
      </c>
      <c r="E250" s="165">
        <f>'Budget 2023-2024'!G249</f>
        <v>0</v>
      </c>
      <c r="F250" s="165">
        <f>'Budget 2023-2024'!H249</f>
        <v>0</v>
      </c>
      <c r="G250" s="115"/>
      <c r="H250" s="141"/>
      <c r="I250" s="115"/>
      <c r="J250" s="115"/>
      <c r="K250" s="115"/>
      <c r="L250" s="165"/>
      <c r="M250" s="165"/>
      <c r="N250" s="165">
        <f t="shared" si="111"/>
        <v>0</v>
      </c>
      <c r="O250" s="165">
        <f>IFERROR(IF(L250+M250=0,F250,ROUND(F250+ROUND(L250/$O$10,2)-ROUND(M250/$O$10,2),0)),0)</f>
        <v>0</v>
      </c>
      <c r="P250" s="201"/>
      <c r="Q250" s="117"/>
      <c r="R250" s="117"/>
      <c r="S250" s="115" t="str">
        <f t="shared" si="108"/>
        <v/>
      </c>
      <c r="T250" s="106"/>
      <c r="U250" s="164"/>
      <c r="V250" s="164"/>
      <c r="W250" s="165" t="str">
        <f>IFERROR(ROUND(SUMIFS(#REF!,#REF!,$A250,#REF!,U$9,#REF!,V$9)+ROUND((X250-SUMIFS(#REF!,#REF!,$A250,#REF!,U$9,#REF!,V$9))*$X$10,0),0),"")</f>
        <v/>
      </c>
      <c r="X250" s="165">
        <f t="shared" si="112"/>
        <v>0</v>
      </c>
      <c r="Y250" s="201"/>
      <c r="Z250" s="227"/>
      <c r="AA250" s="227"/>
      <c r="AB250" s="115" t="str">
        <f t="shared" si="109"/>
        <v/>
      </c>
      <c r="AC250" s="106"/>
      <c r="AD250" s="164"/>
      <c r="AE250" s="164"/>
      <c r="AF250" s="165" t="str">
        <f>IFERROR(IF(AND($AG$10=$X$10,AG250=X250),W250,(ROUND(SUMIFS(#REF!,#REF!,$B250,#REF!,AD$9,#REF!,AE$9)+ROUND((AG250-SUMIFS(#REF!,#REF!,$B250,#REF!,AD$9,#REF!,AE$9))*$AG$10,0),0))),"")</f>
        <v/>
      </c>
      <c r="AG250" s="165">
        <f t="shared" si="113"/>
        <v>0</v>
      </c>
      <c r="AH250" s="201"/>
      <c r="AI250" s="227"/>
      <c r="AJ250" s="227"/>
      <c r="AK250" s="201" t="str">
        <f t="shared" si="110"/>
        <v/>
      </c>
      <c r="AM250" s="203" t="e">
        <f>#REF!</f>
        <v>#REF!</v>
      </c>
      <c r="AN250" s="166" t="e">
        <f>#REF!</f>
        <v>#REF!</v>
      </c>
      <c r="AO250" s="166" t="e">
        <f>#REF!</f>
        <v>#REF!</v>
      </c>
      <c r="AP250" s="166" t="e">
        <f>#REF!</f>
        <v>#REF!</v>
      </c>
      <c r="AQ250" s="166">
        <f t="shared" si="26"/>
        <v>9</v>
      </c>
      <c r="AR250" s="232" t="s">
        <v>706</v>
      </c>
      <c r="AS250" s="116"/>
      <c r="AT250" s="201"/>
      <c r="AU250" s="106"/>
      <c r="AV250" s="233"/>
    </row>
    <row r="251" spans="1:48" s="107" customFormat="1" outlineLevel="1">
      <c r="A251" s="162" t="str">
        <f>IFERROR(IF(Table48[[#This Row],[We Effect Funding SEK]]=0,"",INDEX(#REF!,MATCH(Table48[[#This Row],[Nr.]],#REF!,0),5)),"")</f>
        <v/>
      </c>
      <c r="B251" s="162" t="str">
        <f>'Budget 2023-2024'!B250</f>
        <v>4.5.4.1.4</v>
      </c>
      <c r="C251" s="163" t="str">
        <f>'Budget 2023-2024'!C250</f>
        <v>Proof reading of analysis</v>
      </c>
      <c r="D251" s="164" t="s">
        <v>639</v>
      </c>
      <c r="E251" s="165">
        <f>'Budget 2023-2024'!G250</f>
        <v>0</v>
      </c>
      <c r="F251" s="165">
        <f>'Budget 2023-2024'!H250</f>
        <v>0</v>
      </c>
      <c r="G251" s="115"/>
      <c r="H251" s="141"/>
      <c r="I251" s="115"/>
      <c r="J251" s="115"/>
      <c r="K251" s="115"/>
      <c r="L251" s="165"/>
      <c r="M251" s="165"/>
      <c r="N251" s="165">
        <f t="shared" si="111"/>
        <v>0</v>
      </c>
      <c r="O251" s="165">
        <f>IFERROR(IF(L251+M251=0,F251,ROUND(F251+ROUND(L251/$O$10,2)-ROUND(M251/$O$10,2),0)),0)</f>
        <v>0</v>
      </c>
      <c r="P251" s="201"/>
      <c r="Q251" s="117"/>
      <c r="R251" s="117"/>
      <c r="S251" s="115"/>
      <c r="T251" s="106"/>
      <c r="U251" s="164"/>
      <c r="V251" s="164"/>
      <c r="W251" s="165" t="str">
        <f>IFERROR(ROUND(SUMIFS(#REF!,#REF!,$A251,#REF!,U$9,#REF!,V$9)+ROUND((X251-SUMIFS(#REF!,#REF!,$A251,#REF!,U$9,#REF!,V$9))*$X$10,0),0),"")</f>
        <v/>
      </c>
      <c r="X251" s="165">
        <f t="shared" si="112"/>
        <v>0</v>
      </c>
      <c r="Y251" s="201"/>
      <c r="Z251" s="227"/>
      <c r="AA251" s="227"/>
      <c r="AB251" s="115"/>
      <c r="AC251" s="106"/>
      <c r="AD251" s="164"/>
      <c r="AE251" s="164"/>
      <c r="AF251" s="165" t="str">
        <f>IFERROR(IF(AND($AG$10=$X$10,AG251=X251),W251,(ROUND(SUMIFS(#REF!,#REF!,$B251,#REF!,AD$9,#REF!,AE$9)+ROUND((AG251-SUMIFS(#REF!,#REF!,$B251,#REF!,AD$9,#REF!,AE$9))*$AG$10,0),0))),"")</f>
        <v/>
      </c>
      <c r="AG251" s="165">
        <f t="shared" si="113"/>
        <v>0</v>
      </c>
      <c r="AH251" s="201"/>
      <c r="AI251" s="227"/>
      <c r="AJ251" s="227"/>
      <c r="AK251" s="201"/>
      <c r="AM251" s="203" t="e">
        <f>#REF!</f>
        <v>#REF!</v>
      </c>
      <c r="AN251" s="166" t="e">
        <f>#REF!</f>
        <v>#REF!</v>
      </c>
      <c r="AO251" s="166" t="e">
        <f>#REF!</f>
        <v>#REF!</v>
      </c>
      <c r="AP251" s="166" t="e">
        <f>#REF!</f>
        <v>#REF!</v>
      </c>
      <c r="AQ251" s="166">
        <f t="shared" si="26"/>
        <v>9</v>
      </c>
      <c r="AR251" s="232" t="s">
        <v>706</v>
      </c>
      <c r="AS251" s="116"/>
      <c r="AT251" s="201"/>
      <c r="AU251" s="106"/>
      <c r="AV251" s="233"/>
    </row>
    <row r="252" spans="1:48" s="107" customFormat="1" hidden="1" outlineLevel="1">
      <c r="A252" s="162" t="str">
        <f>IFERROR(IF(Table48[[#This Row],[We Effect Funding SEK]]=0,"",INDEX(#REF!,MATCH(Table48[[#This Row],[Nr.]],#REF!,0),5)),"")</f>
        <v/>
      </c>
      <c r="B252" s="162" t="str">
        <f>'Budget 2023-2024'!B251</f>
        <v>4.5.4.1.5</v>
      </c>
      <c r="C252" s="163" t="str">
        <f>'Budget 2023-2024'!C251</f>
        <v>[write the cost]</v>
      </c>
      <c r="D252" s="164" t="s">
        <v>639</v>
      </c>
      <c r="E252" s="165">
        <f>'Budget 2023-2024'!G251</f>
        <v>0</v>
      </c>
      <c r="F252" s="165">
        <f>'Budget 2023-2024'!H251</f>
        <v>0</v>
      </c>
      <c r="G252" s="115"/>
      <c r="H252" s="141"/>
      <c r="I252" s="115"/>
      <c r="J252" s="115"/>
      <c r="K252" s="115"/>
      <c r="L252" s="165"/>
      <c r="M252" s="165"/>
      <c r="N252" s="165">
        <f t="shared" si="111"/>
        <v>0</v>
      </c>
      <c r="O252" s="165">
        <f t="shared" ref="O252:O257" si="114">IFERROR(IF(L252+M252=0,F252,ROUND(F252+ROUND(L252/$O$10,2)-ROUND(M252/$O$10,2),0)),0)</f>
        <v>0</v>
      </c>
      <c r="P252" s="201"/>
      <c r="Q252" s="117"/>
      <c r="R252" s="117"/>
      <c r="S252" s="115" t="str">
        <f t="shared" ref="S252:S261" si="115">IF(OR($AR252="Total Project Costs",$AR252="Heading",$AR252="Subheading",$AR252="Component",$AR252="Output",$AR252="Activity",$AR252="Budget Line"),IF(AND(E252=0,O252=0),"",IF(AND(E252=0,O252&gt;0),100,IF(AND(E252&gt;0,O252=0),100,IF(E252=O252,"",ABS(ROUND((O252-E252)/E252,4)*100))))),"")</f>
        <v/>
      </c>
      <c r="T252" s="106"/>
      <c r="U252" s="164"/>
      <c r="V252" s="164"/>
      <c r="W252" s="165" t="str">
        <f>IFERROR(ROUND(SUMIFS(#REF!,#REF!,$A252,#REF!,U$9,#REF!,V$9)+ROUND((X252-SUMIFS(#REF!,#REF!,$A252,#REF!,U$9,#REF!,V$9))*$X$10,0),0),"")</f>
        <v/>
      </c>
      <c r="X252" s="165">
        <f t="shared" si="112"/>
        <v>0</v>
      </c>
      <c r="Y252" s="201"/>
      <c r="Z252" s="227"/>
      <c r="AA252" s="227"/>
      <c r="AB252" s="115" t="str">
        <f t="shared" ref="AB252:AB261" si="116">IF(OR($AR252="Total Project Costs",$AR252="Heading",$AR252="Subheading",$AR252="Component",$AR252="Output",$AR252="Activity",$AR252="Budget Line"),IF(AND(O252=0,X252=0),"",IF(AND(O252=0,X252&gt;0),100,IF(AND(O252&gt;0,X252=0),100,IF(O252=X252,"",ABS(ROUND((X252-O252)/O252,4)*100))))),"")</f>
        <v/>
      </c>
      <c r="AC252" s="106"/>
      <c r="AD252" s="164"/>
      <c r="AE252" s="164"/>
      <c r="AF252" s="165" t="str">
        <f>IFERROR(IF(AND($AG$10=$X$10,AG252=X252),W252,(ROUND(SUMIFS(#REF!,#REF!,$B252,#REF!,AD$9,#REF!,AE$9)+ROUND((AG252-SUMIFS(#REF!,#REF!,$B252,#REF!,AD$9,#REF!,AE$9))*$AG$10,0),0))),"")</f>
        <v/>
      </c>
      <c r="AG252" s="165">
        <f t="shared" si="113"/>
        <v>0</v>
      </c>
      <c r="AH252" s="201"/>
      <c r="AI252" s="227"/>
      <c r="AJ252" s="227"/>
      <c r="AK252" s="201" t="str">
        <f t="shared" ref="AK252:AK261" si="117">IF(OR($AR252="Total Project Costs",$AR252="Heading",$AR252="Subheading",$AR252="Component",$AR252="Output",$AR252="Activity",$AR252="Budget Line"),IF(AND(X252=0,AG252=0),"",IF(AND(X252=0,AG252&gt;0),100,IF(AND(X252&gt;0,AG252=0),100,IF(X252=AG252,"",ABS(ROUND((AG252-X252)/X252,4)*100))))),"")</f>
        <v/>
      </c>
      <c r="AM252" s="203" t="e">
        <f>#REF!</f>
        <v>#REF!</v>
      </c>
      <c r="AN252" s="166" t="e">
        <f>#REF!</f>
        <v>#REF!</v>
      </c>
      <c r="AO252" s="166" t="e">
        <f>#REF!</f>
        <v>#REF!</v>
      </c>
      <c r="AP252" s="166" t="e">
        <f>#REF!</f>
        <v>#REF!</v>
      </c>
      <c r="AQ252" s="166">
        <f t="shared" si="26"/>
        <v>9</v>
      </c>
      <c r="AR252" s="232" t="s">
        <v>706</v>
      </c>
      <c r="AS252" s="116"/>
      <c r="AT252" s="201"/>
      <c r="AU252" s="106"/>
      <c r="AV252" s="233"/>
    </row>
    <row r="253" spans="1:48" s="107" customFormat="1" hidden="1" outlineLevel="1">
      <c r="A253" s="162" t="str">
        <f>IFERROR(IF(Table48[[#This Row],[We Effect Funding SEK]]=0,"",INDEX(#REF!,MATCH(Table48[[#This Row],[Nr.]],#REF!,0),5)),"")</f>
        <v/>
      </c>
      <c r="B253" s="162" t="str">
        <f>'Budget 2023-2024'!B252</f>
        <v>4.5.4.1.6</v>
      </c>
      <c r="C253" s="163" t="str">
        <f>'Budget 2023-2024'!C252</f>
        <v>[write the cost]</v>
      </c>
      <c r="D253" s="164" t="s">
        <v>639</v>
      </c>
      <c r="E253" s="165">
        <f>'Budget 2023-2024'!G252</f>
        <v>0</v>
      </c>
      <c r="F253" s="165">
        <f>'Budget 2023-2024'!H252</f>
        <v>0</v>
      </c>
      <c r="G253" s="115"/>
      <c r="H253" s="141"/>
      <c r="I253" s="115"/>
      <c r="J253" s="115"/>
      <c r="K253" s="115"/>
      <c r="L253" s="165"/>
      <c r="M253" s="165"/>
      <c r="N253" s="165">
        <f t="shared" si="111"/>
        <v>0</v>
      </c>
      <c r="O253" s="165">
        <f t="shared" si="114"/>
        <v>0</v>
      </c>
      <c r="P253" s="201"/>
      <c r="Q253" s="117"/>
      <c r="R253" s="117"/>
      <c r="S253" s="115" t="str">
        <f t="shared" si="115"/>
        <v/>
      </c>
      <c r="T253" s="106"/>
      <c r="U253" s="164"/>
      <c r="V253" s="164"/>
      <c r="W253" s="165" t="str">
        <f>IFERROR(ROUND(SUMIFS(#REF!,#REF!,$A253,#REF!,U$9,#REF!,V$9)+ROUND((X253-SUMIFS(#REF!,#REF!,$A253,#REF!,U$9,#REF!,V$9))*$X$10,0),0),"")</f>
        <v/>
      </c>
      <c r="X253" s="165">
        <f t="shared" si="112"/>
        <v>0</v>
      </c>
      <c r="Y253" s="201"/>
      <c r="Z253" s="227"/>
      <c r="AA253" s="227"/>
      <c r="AB253" s="115" t="str">
        <f t="shared" si="116"/>
        <v/>
      </c>
      <c r="AC253" s="106"/>
      <c r="AD253" s="164"/>
      <c r="AE253" s="164"/>
      <c r="AF253" s="165" t="str">
        <f>IFERROR(IF(AND($AG$10=$X$10,AG253=X253),W253,(ROUND(SUMIFS(#REF!,#REF!,$B253,#REF!,AD$9,#REF!,AE$9)+ROUND((AG253-SUMIFS(#REF!,#REF!,$B253,#REF!,AD$9,#REF!,AE$9))*$AG$10,0),0))),"")</f>
        <v/>
      </c>
      <c r="AG253" s="165">
        <f t="shared" si="113"/>
        <v>0</v>
      </c>
      <c r="AH253" s="201"/>
      <c r="AI253" s="227"/>
      <c r="AJ253" s="227"/>
      <c r="AK253" s="201" t="str">
        <f t="shared" si="117"/>
        <v/>
      </c>
      <c r="AM253" s="203" t="e">
        <f>#REF!</f>
        <v>#REF!</v>
      </c>
      <c r="AN253" s="166" t="e">
        <f>#REF!</f>
        <v>#REF!</v>
      </c>
      <c r="AO253" s="166" t="e">
        <f>#REF!</f>
        <v>#REF!</v>
      </c>
      <c r="AP253" s="166" t="e">
        <f>#REF!</f>
        <v>#REF!</v>
      </c>
      <c r="AQ253" s="166">
        <f t="shared" si="26"/>
        <v>9</v>
      </c>
      <c r="AR253" s="232" t="s">
        <v>706</v>
      </c>
      <c r="AS253" s="116"/>
      <c r="AT253" s="201"/>
      <c r="AU253" s="106"/>
      <c r="AV253" s="233"/>
    </row>
    <row r="254" spans="1:48" s="107" customFormat="1" hidden="1" outlineLevel="1">
      <c r="A254" s="162" t="str">
        <f>IFERROR(IF(Table48[[#This Row],[We Effect Funding SEK]]=0,"",INDEX(#REF!,MATCH(Table48[[#This Row],[Nr.]],#REF!,0),5)),"")</f>
        <v/>
      </c>
      <c r="B254" s="162" t="str">
        <f>'Budget 2023-2024'!B253</f>
        <v>4.5.4.1.7</v>
      </c>
      <c r="C254" s="163" t="str">
        <f>'Budget 2023-2024'!C253</f>
        <v>[write the cost]</v>
      </c>
      <c r="D254" s="164" t="s">
        <v>639</v>
      </c>
      <c r="E254" s="165">
        <f>'Budget 2023-2024'!G253</f>
        <v>0</v>
      </c>
      <c r="F254" s="165">
        <f>'Budget 2023-2024'!H253</f>
        <v>0</v>
      </c>
      <c r="G254" s="115"/>
      <c r="H254" s="141"/>
      <c r="I254" s="115"/>
      <c r="J254" s="115"/>
      <c r="K254" s="115"/>
      <c r="L254" s="165"/>
      <c r="M254" s="165"/>
      <c r="N254" s="165">
        <f t="shared" si="111"/>
        <v>0</v>
      </c>
      <c r="O254" s="165">
        <f t="shared" si="114"/>
        <v>0</v>
      </c>
      <c r="P254" s="201"/>
      <c r="Q254" s="117"/>
      <c r="R254" s="117"/>
      <c r="S254" s="115" t="str">
        <f t="shared" si="115"/>
        <v/>
      </c>
      <c r="T254" s="106"/>
      <c r="U254" s="164"/>
      <c r="V254" s="164"/>
      <c r="W254" s="165" t="str">
        <f>IFERROR(ROUND(SUMIFS(#REF!,#REF!,$A254,#REF!,U$9,#REF!,V$9)+ROUND((X254-SUMIFS(#REF!,#REF!,$A254,#REF!,U$9,#REF!,V$9))*$X$10,0),0),"")</f>
        <v/>
      </c>
      <c r="X254" s="165">
        <f t="shared" si="112"/>
        <v>0</v>
      </c>
      <c r="Y254" s="201"/>
      <c r="Z254" s="227"/>
      <c r="AA254" s="227"/>
      <c r="AB254" s="115" t="str">
        <f t="shared" si="116"/>
        <v/>
      </c>
      <c r="AC254" s="106"/>
      <c r="AD254" s="164"/>
      <c r="AE254" s="164"/>
      <c r="AF254" s="165" t="str">
        <f>IFERROR(IF(AND($AG$10=$X$10,AG254=X254),W254,(ROUND(SUMIFS(#REF!,#REF!,$B254,#REF!,AD$9,#REF!,AE$9)+ROUND((AG254-SUMIFS(#REF!,#REF!,$B254,#REF!,AD$9,#REF!,AE$9))*$AG$10,0),0))),"")</f>
        <v/>
      </c>
      <c r="AG254" s="165">
        <f t="shared" si="113"/>
        <v>0</v>
      </c>
      <c r="AH254" s="201"/>
      <c r="AI254" s="227"/>
      <c r="AJ254" s="227"/>
      <c r="AK254" s="201" t="str">
        <f t="shared" si="117"/>
        <v/>
      </c>
      <c r="AM254" s="203" t="e">
        <f>#REF!</f>
        <v>#REF!</v>
      </c>
      <c r="AN254" s="166" t="e">
        <f>#REF!</f>
        <v>#REF!</v>
      </c>
      <c r="AO254" s="166" t="e">
        <f>#REF!</f>
        <v>#REF!</v>
      </c>
      <c r="AP254" s="166" t="e">
        <f>#REF!</f>
        <v>#REF!</v>
      </c>
      <c r="AQ254" s="166">
        <f t="shared" si="26"/>
        <v>9</v>
      </c>
      <c r="AR254" s="232" t="s">
        <v>706</v>
      </c>
      <c r="AS254" s="116"/>
      <c r="AT254" s="201"/>
      <c r="AU254" s="106"/>
      <c r="AV254" s="233"/>
    </row>
    <row r="255" spans="1:48" s="107" customFormat="1" hidden="1" outlineLevel="1">
      <c r="A255" s="162" t="str">
        <f>IFERROR(IF(Table48[[#This Row],[We Effect Funding SEK]]=0,"",INDEX(#REF!,MATCH(Table48[[#This Row],[Nr.]],#REF!,0),5)),"")</f>
        <v/>
      </c>
      <c r="B255" s="162" t="str">
        <f>'Budget 2023-2024'!B254</f>
        <v>4.5.4.1.8</v>
      </c>
      <c r="C255" s="163" t="str">
        <f>'Budget 2023-2024'!C254</f>
        <v>[write the cost]</v>
      </c>
      <c r="D255" s="164" t="s">
        <v>639</v>
      </c>
      <c r="E255" s="165">
        <f>'Budget 2023-2024'!G254</f>
        <v>0</v>
      </c>
      <c r="F255" s="165">
        <f>'Budget 2023-2024'!H254</f>
        <v>0</v>
      </c>
      <c r="G255" s="115"/>
      <c r="H255" s="141"/>
      <c r="I255" s="115"/>
      <c r="J255" s="115"/>
      <c r="K255" s="115"/>
      <c r="L255" s="165"/>
      <c r="M255" s="165"/>
      <c r="N255" s="165">
        <f t="shared" si="111"/>
        <v>0</v>
      </c>
      <c r="O255" s="165">
        <f t="shared" si="114"/>
        <v>0</v>
      </c>
      <c r="P255" s="201"/>
      <c r="Q255" s="117"/>
      <c r="R255" s="117"/>
      <c r="S255" s="115" t="str">
        <f t="shared" si="115"/>
        <v/>
      </c>
      <c r="T255" s="106"/>
      <c r="U255" s="164"/>
      <c r="V255" s="164"/>
      <c r="W255" s="165" t="str">
        <f>IFERROR(ROUND(SUMIFS(#REF!,#REF!,$A255,#REF!,U$9,#REF!,V$9)+ROUND((X255-SUMIFS(#REF!,#REF!,$A255,#REF!,U$9,#REF!,V$9))*$X$10,0),0),"")</f>
        <v/>
      </c>
      <c r="X255" s="165">
        <f t="shared" si="112"/>
        <v>0</v>
      </c>
      <c r="Y255" s="201"/>
      <c r="Z255" s="227"/>
      <c r="AA255" s="227"/>
      <c r="AB255" s="115" t="str">
        <f t="shared" si="116"/>
        <v/>
      </c>
      <c r="AC255" s="106"/>
      <c r="AD255" s="164"/>
      <c r="AE255" s="164"/>
      <c r="AF255" s="165" t="str">
        <f>IFERROR(IF(AND($AG$10=$X$10,AG255=X255),W255,(ROUND(SUMIFS(#REF!,#REF!,$B255,#REF!,AD$9,#REF!,AE$9)+ROUND((AG255-SUMIFS(#REF!,#REF!,$B255,#REF!,AD$9,#REF!,AE$9))*$AG$10,0),0))),"")</f>
        <v/>
      </c>
      <c r="AG255" s="165">
        <f t="shared" si="113"/>
        <v>0</v>
      </c>
      <c r="AH255" s="201"/>
      <c r="AI255" s="227"/>
      <c r="AJ255" s="227"/>
      <c r="AK255" s="201" t="str">
        <f t="shared" si="117"/>
        <v/>
      </c>
      <c r="AM255" s="203" t="e">
        <f>#REF!</f>
        <v>#REF!</v>
      </c>
      <c r="AN255" s="166" t="e">
        <f>#REF!</f>
        <v>#REF!</v>
      </c>
      <c r="AO255" s="166" t="e">
        <f>#REF!</f>
        <v>#REF!</v>
      </c>
      <c r="AP255" s="166" t="e">
        <f>#REF!</f>
        <v>#REF!</v>
      </c>
      <c r="AQ255" s="166">
        <f t="shared" si="26"/>
        <v>9</v>
      </c>
      <c r="AR255" s="232" t="s">
        <v>706</v>
      </c>
      <c r="AS255" s="116"/>
      <c r="AT255" s="201"/>
      <c r="AU255" s="106"/>
      <c r="AV255" s="233"/>
    </row>
    <row r="256" spans="1:48" s="107" customFormat="1" hidden="1" outlineLevel="1">
      <c r="A256" s="162" t="str">
        <f>IFERROR(IF(Table48[[#This Row],[We Effect Funding SEK]]=0,"",INDEX(#REF!,MATCH(Table48[[#This Row],[Nr.]],#REF!,0),5)),"")</f>
        <v/>
      </c>
      <c r="B256" s="162" t="str">
        <f>'Budget 2023-2024'!B255</f>
        <v>4.5.4.1.9</v>
      </c>
      <c r="C256" s="163" t="str">
        <f>'Budget 2023-2024'!C255</f>
        <v>[write the cost]</v>
      </c>
      <c r="D256" s="164" t="s">
        <v>639</v>
      </c>
      <c r="E256" s="165">
        <f>'Budget 2023-2024'!G255</f>
        <v>0</v>
      </c>
      <c r="F256" s="165">
        <f>'Budget 2023-2024'!H255</f>
        <v>0</v>
      </c>
      <c r="G256" s="115"/>
      <c r="H256" s="141"/>
      <c r="I256" s="115"/>
      <c r="J256" s="115"/>
      <c r="K256" s="115"/>
      <c r="L256" s="165"/>
      <c r="M256" s="165"/>
      <c r="N256" s="165">
        <f t="shared" si="111"/>
        <v>0</v>
      </c>
      <c r="O256" s="165">
        <f t="shared" si="114"/>
        <v>0</v>
      </c>
      <c r="P256" s="201"/>
      <c r="Q256" s="117"/>
      <c r="R256" s="117"/>
      <c r="S256" s="115" t="str">
        <f t="shared" si="115"/>
        <v/>
      </c>
      <c r="T256" s="106"/>
      <c r="U256" s="164"/>
      <c r="V256" s="164"/>
      <c r="W256" s="165" t="str">
        <f>IFERROR(ROUND(SUMIFS(#REF!,#REF!,$A256,#REF!,U$9,#REF!,V$9)+ROUND((X256-SUMIFS(#REF!,#REF!,$A256,#REF!,U$9,#REF!,V$9))*$X$10,0),0),"")</f>
        <v/>
      </c>
      <c r="X256" s="165">
        <f t="shared" si="112"/>
        <v>0</v>
      </c>
      <c r="Y256" s="201"/>
      <c r="Z256" s="227"/>
      <c r="AA256" s="227"/>
      <c r="AB256" s="115" t="str">
        <f t="shared" si="116"/>
        <v/>
      </c>
      <c r="AC256" s="106"/>
      <c r="AD256" s="164"/>
      <c r="AE256" s="164"/>
      <c r="AF256" s="165" t="str">
        <f>IFERROR(IF(AND($AG$10=$X$10,AG256=X256),W256,(ROUND(SUMIFS(#REF!,#REF!,$B256,#REF!,AD$9,#REF!,AE$9)+ROUND((AG256-SUMIFS(#REF!,#REF!,$B256,#REF!,AD$9,#REF!,AE$9))*$AG$10,0),0))),"")</f>
        <v/>
      </c>
      <c r="AG256" s="165">
        <f t="shared" si="113"/>
        <v>0</v>
      </c>
      <c r="AH256" s="201"/>
      <c r="AI256" s="227"/>
      <c r="AJ256" s="227"/>
      <c r="AK256" s="201" t="str">
        <f t="shared" si="117"/>
        <v/>
      </c>
      <c r="AM256" s="203" t="e">
        <f>#REF!</f>
        <v>#REF!</v>
      </c>
      <c r="AN256" s="166" t="e">
        <f>#REF!</f>
        <v>#REF!</v>
      </c>
      <c r="AO256" s="166" t="e">
        <f>#REF!</f>
        <v>#REF!</v>
      </c>
      <c r="AP256" s="166" t="e">
        <f>#REF!</f>
        <v>#REF!</v>
      </c>
      <c r="AQ256" s="166">
        <f t="shared" si="26"/>
        <v>9</v>
      </c>
      <c r="AR256" s="232" t="s">
        <v>706</v>
      </c>
      <c r="AS256" s="116"/>
      <c r="AT256" s="201"/>
      <c r="AU256" s="106"/>
      <c r="AV256" s="233"/>
    </row>
    <row r="257" spans="1:48" s="107" customFormat="1" hidden="1" outlineLevel="1">
      <c r="A257" s="162" t="str">
        <f>IFERROR(IF(Table48[[#This Row],[We Effect Funding SEK]]=0,"",INDEX(#REF!,MATCH(Table48[[#This Row],[Nr.]],#REF!,0),5)),"")</f>
        <v/>
      </c>
      <c r="B257" s="162" t="str">
        <f>'Budget 2023-2024'!B256</f>
        <v>4.5.4.1.10</v>
      </c>
      <c r="C257" s="163" t="str">
        <f>'Budget 2023-2024'!C256</f>
        <v>[write the cost]</v>
      </c>
      <c r="D257" s="164" t="s">
        <v>639</v>
      </c>
      <c r="E257" s="165">
        <f>'Budget 2023-2024'!G256</f>
        <v>0</v>
      </c>
      <c r="F257" s="165">
        <f>'Budget 2023-2024'!H256</f>
        <v>0</v>
      </c>
      <c r="G257" s="115"/>
      <c r="H257" s="141"/>
      <c r="I257" s="115"/>
      <c r="J257" s="115"/>
      <c r="K257" s="115"/>
      <c r="L257" s="165"/>
      <c r="M257" s="165"/>
      <c r="N257" s="165">
        <f t="shared" si="111"/>
        <v>0</v>
      </c>
      <c r="O257" s="165">
        <f t="shared" si="114"/>
        <v>0</v>
      </c>
      <c r="P257" s="201"/>
      <c r="Q257" s="117"/>
      <c r="R257" s="117"/>
      <c r="S257" s="115" t="str">
        <f t="shared" si="115"/>
        <v/>
      </c>
      <c r="T257" s="106"/>
      <c r="U257" s="164"/>
      <c r="V257" s="164"/>
      <c r="W257" s="165" t="str">
        <f>IFERROR(ROUND(SUMIFS(#REF!,#REF!,$A257,#REF!,U$9,#REF!,V$9)+ROUND((X257-SUMIFS(#REF!,#REF!,$A257,#REF!,U$9,#REF!,V$9))*$X$10,0),0),"")</f>
        <v/>
      </c>
      <c r="X257" s="165">
        <f t="shared" si="112"/>
        <v>0</v>
      </c>
      <c r="Y257" s="201"/>
      <c r="Z257" s="227"/>
      <c r="AA257" s="227"/>
      <c r="AB257" s="115" t="str">
        <f t="shared" si="116"/>
        <v/>
      </c>
      <c r="AC257" s="106"/>
      <c r="AD257" s="164"/>
      <c r="AE257" s="164"/>
      <c r="AF257" s="165" t="str">
        <f>IFERROR(IF(AND($AG$10=$X$10,AG257=X257),W257,(ROUND(SUMIFS(#REF!,#REF!,$B257,#REF!,AD$9,#REF!,AE$9)+ROUND((AG257-SUMIFS(#REF!,#REF!,$B257,#REF!,AD$9,#REF!,AE$9))*$AG$10,0),0))),"")</f>
        <v/>
      </c>
      <c r="AG257" s="165">
        <f t="shared" si="113"/>
        <v>0</v>
      </c>
      <c r="AH257" s="201"/>
      <c r="AI257" s="227"/>
      <c r="AJ257" s="227"/>
      <c r="AK257" s="201" t="str">
        <f t="shared" si="117"/>
        <v/>
      </c>
      <c r="AM257" s="203" t="e">
        <f>#REF!</f>
        <v>#REF!</v>
      </c>
      <c r="AN257" s="166" t="e">
        <f>#REF!</f>
        <v>#REF!</v>
      </c>
      <c r="AO257" s="166" t="e">
        <f>#REF!</f>
        <v>#REF!</v>
      </c>
      <c r="AP257" s="166" t="e">
        <f>#REF!</f>
        <v>#REF!</v>
      </c>
      <c r="AQ257" s="166">
        <f t="shared" si="26"/>
        <v>10</v>
      </c>
      <c r="AR257" s="232" t="s">
        <v>706</v>
      </c>
      <c r="AS257" s="116"/>
      <c r="AT257" s="201"/>
      <c r="AU257" s="106"/>
      <c r="AV257" s="233"/>
    </row>
    <row r="258" spans="1:48" s="107" customFormat="1" ht="25.5">
      <c r="A258" s="181" t="str">
        <f>IFERROR(IF(Table48[[#This Row],[We Effect Funding SEK]]=0,"",INDEX(#REF!,MATCH(Table48[[#This Row],[Nr.]],#REF!,0),5)),"")</f>
        <v/>
      </c>
      <c r="B258" s="182" t="str">
        <f>'Budget 2023-2024'!B257</f>
        <v>4.5.4.2</v>
      </c>
      <c r="C258" s="183" t="str">
        <f>'Budget 2023-2024'!C257</f>
        <v>Promote, train and facilitate the association of small scale farmers into economically viable legal entities</v>
      </c>
      <c r="D258" s="184"/>
      <c r="E258" s="184">
        <f>SUM(E259:E268)</f>
        <v>0</v>
      </c>
      <c r="F258" s="184">
        <f>SUM(F259:F268)</f>
        <v>0</v>
      </c>
      <c r="G258" s="115"/>
      <c r="H258" s="141"/>
      <c r="I258" s="115"/>
      <c r="J258" s="115"/>
      <c r="K258" s="115"/>
      <c r="L258" s="184">
        <f>SUM(L259:L268)</f>
        <v>0</v>
      </c>
      <c r="M258" s="184">
        <f>SUM(M259:M268)</f>
        <v>0</v>
      </c>
      <c r="N258" s="184">
        <f>SUM(N259:N268)</f>
        <v>0</v>
      </c>
      <c r="O258" s="184">
        <f>SUM(O259:O268)</f>
        <v>0</v>
      </c>
      <c r="P258" s="201"/>
      <c r="Q258" s="117"/>
      <c r="R258" s="117"/>
      <c r="S258" s="115" t="str">
        <f t="shared" si="115"/>
        <v/>
      </c>
      <c r="T258" s="106"/>
      <c r="U258" s="184">
        <f>SUM(U259:U268)</f>
        <v>0</v>
      </c>
      <c r="V258" s="184">
        <f>SUM(V259:V268)</f>
        <v>0</v>
      </c>
      <c r="W258" s="184">
        <f>SUM(W259:W268)</f>
        <v>0</v>
      </c>
      <c r="X258" s="184">
        <f>SUM(X259:X268)</f>
        <v>0</v>
      </c>
      <c r="Y258" s="201"/>
      <c r="Z258" s="118"/>
      <c r="AA258" s="118"/>
      <c r="AB258" s="115" t="str">
        <f t="shared" si="116"/>
        <v/>
      </c>
      <c r="AC258" s="106"/>
      <c r="AD258" s="184">
        <f>SUM(AD259:AD268)</f>
        <v>0</v>
      </c>
      <c r="AE258" s="184">
        <f>SUM(AE259:AE268)</f>
        <v>0</v>
      </c>
      <c r="AF258" s="184">
        <f>SUM(AF259:AF268)</f>
        <v>0</v>
      </c>
      <c r="AG258" s="184">
        <f>SUM(AG259:AG268)</f>
        <v>0</v>
      </c>
      <c r="AH258" s="201"/>
      <c r="AI258" s="118"/>
      <c r="AJ258" s="118"/>
      <c r="AK258" s="201" t="str">
        <f t="shared" si="117"/>
        <v/>
      </c>
      <c r="AM258" s="203" t="e">
        <f>#REF!</f>
        <v>#REF!</v>
      </c>
      <c r="AN258" s="166" t="e">
        <f>#REF!</f>
        <v>#REF!</v>
      </c>
      <c r="AO258" s="166" t="e">
        <f>#REF!</f>
        <v>#REF!</v>
      </c>
      <c r="AP258" s="166" t="e">
        <f>#REF!</f>
        <v>#REF!</v>
      </c>
      <c r="AQ258" s="166">
        <f t="shared" si="26"/>
        <v>7</v>
      </c>
      <c r="AR258" s="232" t="s">
        <v>705</v>
      </c>
      <c r="AS258" s="116"/>
      <c r="AT258" s="201"/>
      <c r="AU258" s="106"/>
      <c r="AV258" s="233"/>
    </row>
    <row r="259" spans="1:48" s="107" customFormat="1" ht="25.5" outlineLevel="1">
      <c r="A259" s="162" t="str">
        <f>IFERROR(IF(Table48[[#This Row],[We Effect Funding SEK]]=0,"",INDEX(#REF!,MATCH(Table48[[#This Row],[Nr.]],#REF!,0),5)),"")</f>
        <v/>
      </c>
      <c r="B259" s="162" t="str">
        <f>'Budget 2023-2024'!B258</f>
        <v>4.5.4.2.1</v>
      </c>
      <c r="C259" s="163" t="str">
        <f>'Budget 2023-2024'!C258</f>
        <v>Support for registration costs of farmers (different economic models) -Legal Expert</v>
      </c>
      <c r="D259" s="164" t="s">
        <v>639</v>
      </c>
      <c r="E259" s="165">
        <f>'Budget 2023-2024'!G258</f>
        <v>0</v>
      </c>
      <c r="F259" s="165">
        <f>'Budget 2023-2024'!H258</f>
        <v>0</v>
      </c>
      <c r="G259" s="115"/>
      <c r="H259" s="141"/>
      <c r="I259" s="115"/>
      <c r="J259" s="115"/>
      <c r="K259" s="115"/>
      <c r="L259" s="165"/>
      <c r="M259" s="165"/>
      <c r="N259" s="165">
        <f t="shared" ref="N259:N268" si="118">IFERROR(ROUND(O259*$O$10,0),0)</f>
        <v>0</v>
      </c>
      <c r="O259" s="165">
        <f>IFERROR(IF(L259+M259=0,F259,ROUND(F259+ROUND(L259/$O$10,2)-ROUND(M259/$O$10,2),0)),0)</f>
        <v>0</v>
      </c>
      <c r="P259" s="201"/>
      <c r="Q259" s="117"/>
      <c r="R259" s="117"/>
      <c r="S259" s="115" t="str">
        <f t="shared" si="115"/>
        <v/>
      </c>
      <c r="T259" s="106"/>
      <c r="U259" s="164"/>
      <c r="V259" s="164"/>
      <c r="W259" s="165" t="str">
        <f>IFERROR(ROUND(SUMIFS(#REF!,#REF!,$A259,#REF!,U$9,#REF!,V$9)+ROUND((X259-SUMIFS(#REF!,#REF!,$A259,#REF!,U$9,#REF!,V$9))*$X$10,0),0),"")</f>
        <v/>
      </c>
      <c r="X259" s="165">
        <f t="shared" ref="X259:X268" si="119">IFERROR(IF(U259+V259=0,O259,ROUND(O259+ROUND(U259/$X$10,2)-ROUND(V259/$X$10,2),0)),0)</f>
        <v>0</v>
      </c>
      <c r="Y259" s="201"/>
      <c r="Z259" s="227"/>
      <c r="AA259" s="227"/>
      <c r="AB259" s="115" t="str">
        <f t="shared" si="116"/>
        <v/>
      </c>
      <c r="AC259" s="106"/>
      <c r="AD259" s="164"/>
      <c r="AE259" s="164"/>
      <c r="AF259" s="165" t="str">
        <f>IFERROR(IF(AND($AG$10=$X$10,AG259=X259),W259,(ROUND(SUMIFS(#REF!,#REF!,$B259,#REF!,AD$9,#REF!,AE$9)+ROUND((AG259-SUMIFS(#REF!,#REF!,$B259,#REF!,AD$9,#REF!,AE$9))*$AG$10,0),0))),"")</f>
        <v/>
      </c>
      <c r="AG259" s="165">
        <f t="shared" ref="AG259:AG268" si="120">IFERROR(IF(AD259+AE259=0,X259,ROUND(X259+ROUND(AD259/$AG$10,2)-ROUND(AE259/$AG$10,2),0)),0)</f>
        <v>0</v>
      </c>
      <c r="AH259" s="201"/>
      <c r="AI259" s="227"/>
      <c r="AJ259" s="227"/>
      <c r="AK259" s="201" t="str">
        <f t="shared" si="117"/>
        <v/>
      </c>
      <c r="AM259" s="203" t="e">
        <f>#REF!</f>
        <v>#REF!</v>
      </c>
      <c r="AN259" s="166" t="e">
        <f>#REF!</f>
        <v>#REF!</v>
      </c>
      <c r="AO259" s="166" t="e">
        <f>#REF!</f>
        <v>#REF!</v>
      </c>
      <c r="AP259" s="166" t="e">
        <f>#REF!</f>
        <v>#REF!</v>
      </c>
      <c r="AQ259" s="166">
        <f t="shared" si="26"/>
        <v>9</v>
      </c>
      <c r="AR259" s="232" t="s">
        <v>706</v>
      </c>
      <c r="AS259" s="116"/>
      <c r="AT259" s="201"/>
      <c r="AU259" s="106"/>
      <c r="AV259" s="233"/>
    </row>
    <row r="260" spans="1:48" s="107" customFormat="1" hidden="1" outlineLevel="1">
      <c r="A260" s="162" t="str">
        <f>IFERROR(IF(Table48[[#This Row],[We Effect Funding SEK]]=0,"",INDEX(#REF!,MATCH(Table48[[#This Row],[Nr.]],#REF!,0),5)),"")</f>
        <v/>
      </c>
      <c r="B260" s="162" t="str">
        <f>'Budget 2023-2024'!B259</f>
        <v>4.5.4.2.2</v>
      </c>
      <c r="C260" s="163" t="str">
        <f>'Budget 2023-2024'!C259</f>
        <v>[write the cost]</v>
      </c>
      <c r="D260" s="164" t="s">
        <v>639</v>
      </c>
      <c r="E260" s="165">
        <f>'Budget 2023-2024'!G259</f>
        <v>0</v>
      </c>
      <c r="F260" s="165">
        <f>'Budget 2023-2024'!H259</f>
        <v>0</v>
      </c>
      <c r="G260" s="115"/>
      <c r="H260" s="141"/>
      <c r="I260" s="115"/>
      <c r="J260" s="115"/>
      <c r="K260" s="115"/>
      <c r="L260" s="165"/>
      <c r="M260" s="165"/>
      <c r="N260" s="165">
        <f t="shared" si="118"/>
        <v>0</v>
      </c>
      <c r="O260" s="165">
        <f>IFERROR(IF(L260+M260=0,F260,ROUND(F260+ROUND(L260/$O$10,2)-ROUND(M260/$O$10,2),0)),0)</f>
        <v>0</v>
      </c>
      <c r="P260" s="201"/>
      <c r="Q260" s="117"/>
      <c r="R260" s="117"/>
      <c r="S260" s="115" t="str">
        <f t="shared" si="115"/>
        <v/>
      </c>
      <c r="T260" s="106"/>
      <c r="U260" s="164"/>
      <c r="V260" s="164"/>
      <c r="W260" s="165" t="str">
        <f>IFERROR(ROUND(SUMIFS(#REF!,#REF!,$A260,#REF!,U$9,#REF!,V$9)+ROUND((X260-SUMIFS(#REF!,#REF!,$A260,#REF!,U$9,#REF!,V$9))*$X$10,0),0),"")</f>
        <v/>
      </c>
      <c r="X260" s="165">
        <f t="shared" si="119"/>
        <v>0</v>
      </c>
      <c r="Y260" s="201"/>
      <c r="Z260" s="227"/>
      <c r="AA260" s="227"/>
      <c r="AB260" s="115" t="str">
        <f t="shared" si="116"/>
        <v/>
      </c>
      <c r="AC260" s="106"/>
      <c r="AD260" s="164"/>
      <c r="AE260" s="164"/>
      <c r="AF260" s="165" t="str">
        <f>IFERROR(IF(AND($AG$10=$X$10,AG260=X260),W260,(ROUND(SUMIFS(#REF!,#REF!,$B260,#REF!,AD$9,#REF!,AE$9)+ROUND((AG260-SUMIFS(#REF!,#REF!,$B260,#REF!,AD$9,#REF!,AE$9))*$AG$10,0),0))),"")</f>
        <v/>
      </c>
      <c r="AG260" s="165">
        <f t="shared" si="120"/>
        <v>0</v>
      </c>
      <c r="AH260" s="201"/>
      <c r="AI260" s="227"/>
      <c r="AJ260" s="227"/>
      <c r="AK260" s="201" t="str">
        <f t="shared" si="117"/>
        <v/>
      </c>
      <c r="AM260" s="203" t="e">
        <f>#REF!</f>
        <v>#REF!</v>
      </c>
      <c r="AN260" s="166" t="e">
        <f>#REF!</f>
        <v>#REF!</v>
      </c>
      <c r="AO260" s="166" t="e">
        <f>#REF!</f>
        <v>#REF!</v>
      </c>
      <c r="AP260" s="166" t="e">
        <f>#REF!</f>
        <v>#REF!</v>
      </c>
      <c r="AQ260" s="166">
        <f t="shared" si="26"/>
        <v>9</v>
      </c>
      <c r="AR260" s="232" t="s">
        <v>706</v>
      </c>
      <c r="AS260" s="116"/>
      <c r="AT260" s="201"/>
      <c r="AU260" s="106"/>
      <c r="AV260" s="233"/>
    </row>
    <row r="261" spans="1:48" s="107" customFormat="1" hidden="1" outlineLevel="1">
      <c r="A261" s="162" t="str">
        <f>IFERROR(IF(Table48[[#This Row],[We Effect Funding SEK]]=0,"",INDEX(#REF!,MATCH(Table48[[#This Row],[Nr.]],#REF!,0),5)),"")</f>
        <v/>
      </c>
      <c r="B261" s="162" t="str">
        <f>'Budget 2023-2024'!B260</f>
        <v>4.5.4.2.3</v>
      </c>
      <c r="C261" s="163" t="str">
        <f>'Budget 2023-2024'!C260</f>
        <v>[write the cost]</v>
      </c>
      <c r="D261" s="164" t="s">
        <v>639</v>
      </c>
      <c r="E261" s="165">
        <f>'Budget 2023-2024'!G260</f>
        <v>0</v>
      </c>
      <c r="F261" s="165">
        <f>'Budget 2023-2024'!H260</f>
        <v>0</v>
      </c>
      <c r="G261" s="115"/>
      <c r="H261" s="141"/>
      <c r="I261" s="115"/>
      <c r="J261" s="115"/>
      <c r="K261" s="115"/>
      <c r="L261" s="165"/>
      <c r="M261" s="165"/>
      <c r="N261" s="165">
        <f t="shared" si="118"/>
        <v>0</v>
      </c>
      <c r="O261" s="165">
        <f>IFERROR(IF(L261+M261=0,F261,ROUND(F261+ROUND(L261/$O$10,2)-ROUND(M261/$O$10,2),0)),0)</f>
        <v>0</v>
      </c>
      <c r="P261" s="201"/>
      <c r="Q261" s="117"/>
      <c r="R261" s="117"/>
      <c r="S261" s="115" t="str">
        <f t="shared" si="115"/>
        <v/>
      </c>
      <c r="T261" s="106"/>
      <c r="U261" s="164"/>
      <c r="V261" s="164"/>
      <c r="W261" s="165" t="str">
        <f>IFERROR(ROUND(SUMIFS(#REF!,#REF!,$A261,#REF!,U$9,#REF!,V$9)+ROUND((X261-SUMIFS(#REF!,#REF!,$A261,#REF!,U$9,#REF!,V$9))*$X$10,0),0),"")</f>
        <v/>
      </c>
      <c r="X261" s="165">
        <f t="shared" si="119"/>
        <v>0</v>
      </c>
      <c r="Y261" s="201"/>
      <c r="Z261" s="227"/>
      <c r="AA261" s="227"/>
      <c r="AB261" s="115" t="str">
        <f t="shared" si="116"/>
        <v/>
      </c>
      <c r="AC261" s="106"/>
      <c r="AD261" s="164"/>
      <c r="AE261" s="164"/>
      <c r="AF261" s="165" t="str">
        <f>IFERROR(IF(AND($AG$10=$X$10,AG261=X261),W261,(ROUND(SUMIFS(#REF!,#REF!,$B261,#REF!,AD$9,#REF!,AE$9)+ROUND((AG261-SUMIFS(#REF!,#REF!,$B261,#REF!,AD$9,#REF!,AE$9))*$AG$10,0),0))),"")</f>
        <v/>
      </c>
      <c r="AG261" s="165">
        <f t="shared" si="120"/>
        <v>0</v>
      </c>
      <c r="AH261" s="201"/>
      <c r="AI261" s="227"/>
      <c r="AJ261" s="227"/>
      <c r="AK261" s="201" t="str">
        <f t="shared" si="117"/>
        <v/>
      </c>
      <c r="AM261" s="203" t="e">
        <f>#REF!</f>
        <v>#REF!</v>
      </c>
      <c r="AN261" s="166" t="e">
        <f>#REF!</f>
        <v>#REF!</v>
      </c>
      <c r="AO261" s="166" t="e">
        <f>#REF!</f>
        <v>#REF!</v>
      </c>
      <c r="AP261" s="166" t="e">
        <f>#REF!</f>
        <v>#REF!</v>
      </c>
      <c r="AQ261" s="166">
        <f t="shared" si="26"/>
        <v>9</v>
      </c>
      <c r="AR261" s="232" t="s">
        <v>706</v>
      </c>
      <c r="AS261" s="116"/>
      <c r="AT261" s="201"/>
      <c r="AU261" s="106"/>
      <c r="AV261" s="233"/>
    </row>
    <row r="262" spans="1:48" s="107" customFormat="1" hidden="1" outlineLevel="1">
      <c r="A262" s="162" t="str">
        <f>IFERROR(IF(Table48[[#This Row],[We Effect Funding SEK]]=0,"",INDEX(#REF!,MATCH(Table48[[#This Row],[Nr.]],#REF!,0),5)),"")</f>
        <v/>
      </c>
      <c r="B262" s="162" t="str">
        <f>'Budget 2023-2024'!B261</f>
        <v>4.5.4.2.4</v>
      </c>
      <c r="C262" s="163" t="str">
        <f>'Budget 2023-2024'!C261</f>
        <v>[write the cost]</v>
      </c>
      <c r="D262" s="164" t="s">
        <v>639</v>
      </c>
      <c r="E262" s="165">
        <f>'Budget 2023-2024'!G261</f>
        <v>0</v>
      </c>
      <c r="F262" s="165">
        <f>'Budget 2023-2024'!H261</f>
        <v>0</v>
      </c>
      <c r="G262" s="115"/>
      <c r="H262" s="141"/>
      <c r="I262" s="115"/>
      <c r="J262" s="115"/>
      <c r="K262" s="115"/>
      <c r="L262" s="165"/>
      <c r="M262" s="165"/>
      <c r="N262" s="165">
        <f t="shared" si="118"/>
        <v>0</v>
      </c>
      <c r="O262" s="165">
        <f>IFERROR(IF(L262+M262=0,F262,ROUND(F262+ROUND(L262/$O$10,2)-ROUND(M262/$O$10,2),0)),0)</f>
        <v>0</v>
      </c>
      <c r="P262" s="201"/>
      <c r="Q262" s="117"/>
      <c r="R262" s="117"/>
      <c r="S262" s="115"/>
      <c r="T262" s="106"/>
      <c r="U262" s="164"/>
      <c r="V262" s="164"/>
      <c r="W262" s="165" t="str">
        <f>IFERROR(ROUND(SUMIFS(#REF!,#REF!,$A262,#REF!,U$9,#REF!,V$9)+ROUND((X262-SUMIFS(#REF!,#REF!,$A262,#REF!,U$9,#REF!,V$9))*$X$10,0),0),"")</f>
        <v/>
      </c>
      <c r="X262" s="165">
        <f t="shared" si="119"/>
        <v>0</v>
      </c>
      <c r="Y262" s="201"/>
      <c r="Z262" s="227"/>
      <c r="AA262" s="227"/>
      <c r="AB262" s="115"/>
      <c r="AC262" s="106"/>
      <c r="AD262" s="164"/>
      <c r="AE262" s="164"/>
      <c r="AF262" s="165" t="str">
        <f>IFERROR(IF(AND($AG$10=$X$10,AG262=X262),W262,(ROUND(SUMIFS(#REF!,#REF!,$B262,#REF!,AD$9,#REF!,AE$9)+ROUND((AG262-SUMIFS(#REF!,#REF!,$B262,#REF!,AD$9,#REF!,AE$9))*$AG$10,0),0))),"")</f>
        <v/>
      </c>
      <c r="AG262" s="165">
        <f t="shared" si="120"/>
        <v>0</v>
      </c>
      <c r="AH262" s="201"/>
      <c r="AI262" s="227"/>
      <c r="AJ262" s="227"/>
      <c r="AK262" s="201"/>
      <c r="AM262" s="203" t="e">
        <f>#REF!</f>
        <v>#REF!</v>
      </c>
      <c r="AN262" s="166" t="e">
        <f>#REF!</f>
        <v>#REF!</v>
      </c>
      <c r="AO262" s="166" t="e">
        <f>#REF!</f>
        <v>#REF!</v>
      </c>
      <c r="AP262" s="166" t="e">
        <f>#REF!</f>
        <v>#REF!</v>
      </c>
      <c r="AQ262" s="166">
        <f t="shared" si="26"/>
        <v>9</v>
      </c>
      <c r="AR262" s="232" t="s">
        <v>706</v>
      </c>
      <c r="AS262" s="116"/>
      <c r="AT262" s="201"/>
      <c r="AU262" s="106"/>
      <c r="AV262" s="233"/>
    </row>
    <row r="263" spans="1:48" s="107" customFormat="1" hidden="1" outlineLevel="1">
      <c r="A263" s="162" t="str">
        <f>IFERROR(IF(Table48[[#This Row],[We Effect Funding SEK]]=0,"",INDEX(#REF!,MATCH(Table48[[#This Row],[Nr.]],#REF!,0),5)),"")</f>
        <v/>
      </c>
      <c r="B263" s="162" t="str">
        <f>'Budget 2023-2024'!B262</f>
        <v>4.5.4.2.5</v>
      </c>
      <c r="C263" s="163" t="str">
        <f>'Budget 2023-2024'!C262</f>
        <v>[write the cost]</v>
      </c>
      <c r="D263" s="164" t="s">
        <v>639</v>
      </c>
      <c r="E263" s="165">
        <f>'Budget 2023-2024'!G262</f>
        <v>0</v>
      </c>
      <c r="F263" s="165">
        <f>'Budget 2023-2024'!H262</f>
        <v>0</v>
      </c>
      <c r="G263" s="115"/>
      <c r="H263" s="141"/>
      <c r="I263" s="115"/>
      <c r="J263" s="115"/>
      <c r="K263" s="115"/>
      <c r="L263" s="165"/>
      <c r="M263" s="165"/>
      <c r="N263" s="165">
        <f t="shared" si="118"/>
        <v>0</v>
      </c>
      <c r="O263" s="165">
        <f t="shared" ref="O263:O268" si="121">IFERROR(IF(L263+M263=0,F263,ROUND(F263+ROUND(L263/$O$10,2)-ROUND(M263/$O$10,2),0)),0)</f>
        <v>0</v>
      </c>
      <c r="P263" s="201"/>
      <c r="Q263" s="117"/>
      <c r="R263" s="117"/>
      <c r="S263" s="115" t="str">
        <f t="shared" ref="S263:S270" si="122">IF(OR($AR263="Total Project Costs",$AR263="Heading",$AR263="Subheading",$AR263="Component",$AR263="Output",$AR263="Activity",$AR263="Budget Line"),IF(AND(E263=0,O263=0),"",IF(AND(E263=0,O263&gt;0),100,IF(AND(E263&gt;0,O263=0),100,IF(E263=O263,"",ABS(ROUND((O263-E263)/E263,4)*100))))),"")</f>
        <v/>
      </c>
      <c r="T263" s="106"/>
      <c r="U263" s="164"/>
      <c r="V263" s="164"/>
      <c r="W263" s="165" t="str">
        <f>IFERROR(ROUND(SUMIFS(#REF!,#REF!,$A263,#REF!,U$9,#REF!,V$9)+ROUND((X263-SUMIFS(#REF!,#REF!,$A263,#REF!,U$9,#REF!,V$9))*$X$10,0),0),"")</f>
        <v/>
      </c>
      <c r="X263" s="165">
        <f t="shared" si="119"/>
        <v>0</v>
      </c>
      <c r="Y263" s="201"/>
      <c r="Z263" s="227"/>
      <c r="AA263" s="227"/>
      <c r="AB263" s="115" t="str">
        <f t="shared" ref="AB263:AB270" si="123">IF(OR($AR263="Total Project Costs",$AR263="Heading",$AR263="Subheading",$AR263="Component",$AR263="Output",$AR263="Activity",$AR263="Budget Line"),IF(AND(O263=0,X263=0),"",IF(AND(O263=0,X263&gt;0),100,IF(AND(O263&gt;0,X263=0),100,IF(O263=X263,"",ABS(ROUND((X263-O263)/O263,4)*100))))),"")</f>
        <v/>
      </c>
      <c r="AC263" s="106"/>
      <c r="AD263" s="164"/>
      <c r="AE263" s="164"/>
      <c r="AF263" s="165" t="str">
        <f>IFERROR(IF(AND($AG$10=$X$10,AG263=X263),W263,(ROUND(SUMIFS(#REF!,#REF!,$B263,#REF!,AD$9,#REF!,AE$9)+ROUND((AG263-SUMIFS(#REF!,#REF!,$B263,#REF!,AD$9,#REF!,AE$9))*$AG$10,0),0))),"")</f>
        <v/>
      </c>
      <c r="AG263" s="165">
        <f t="shared" si="120"/>
        <v>0</v>
      </c>
      <c r="AH263" s="201"/>
      <c r="AI263" s="227"/>
      <c r="AJ263" s="227"/>
      <c r="AK263" s="201" t="str">
        <f t="shared" ref="AK263:AK270" si="124">IF(OR($AR263="Total Project Costs",$AR263="Heading",$AR263="Subheading",$AR263="Component",$AR263="Output",$AR263="Activity",$AR263="Budget Line"),IF(AND(X263=0,AG263=0),"",IF(AND(X263=0,AG263&gt;0),100,IF(AND(X263&gt;0,AG263=0),100,IF(X263=AG263,"",ABS(ROUND((AG263-X263)/X263,4)*100))))),"")</f>
        <v/>
      </c>
      <c r="AM263" s="203" t="e">
        <f>#REF!</f>
        <v>#REF!</v>
      </c>
      <c r="AN263" s="166" t="e">
        <f>#REF!</f>
        <v>#REF!</v>
      </c>
      <c r="AO263" s="166" t="e">
        <f>#REF!</f>
        <v>#REF!</v>
      </c>
      <c r="AP263" s="166" t="e">
        <f>#REF!</f>
        <v>#REF!</v>
      </c>
      <c r="AQ263" s="166">
        <f t="shared" si="26"/>
        <v>9</v>
      </c>
      <c r="AR263" s="232" t="s">
        <v>706</v>
      </c>
      <c r="AS263" s="116"/>
      <c r="AT263" s="201"/>
      <c r="AU263" s="106"/>
      <c r="AV263" s="233"/>
    </row>
    <row r="264" spans="1:48" s="107" customFormat="1" hidden="1" outlineLevel="1">
      <c r="A264" s="162" t="str">
        <f>IFERROR(IF(Table48[[#This Row],[We Effect Funding SEK]]=0,"",INDEX(#REF!,MATCH(Table48[[#This Row],[Nr.]],#REF!,0),5)),"")</f>
        <v/>
      </c>
      <c r="B264" s="162" t="str">
        <f>'Budget 2023-2024'!B263</f>
        <v>4.5.4.2.6</v>
      </c>
      <c r="C264" s="163" t="str">
        <f>'Budget 2023-2024'!C263</f>
        <v>[write the cost]</v>
      </c>
      <c r="D264" s="164" t="s">
        <v>639</v>
      </c>
      <c r="E264" s="165">
        <f>'Budget 2023-2024'!G263</f>
        <v>0</v>
      </c>
      <c r="F264" s="165">
        <f>'Budget 2023-2024'!H263</f>
        <v>0</v>
      </c>
      <c r="G264" s="115"/>
      <c r="H264" s="141"/>
      <c r="I264" s="115"/>
      <c r="J264" s="115"/>
      <c r="K264" s="115"/>
      <c r="L264" s="165"/>
      <c r="M264" s="165"/>
      <c r="N264" s="165">
        <f t="shared" si="118"/>
        <v>0</v>
      </c>
      <c r="O264" s="165">
        <f t="shared" si="121"/>
        <v>0</v>
      </c>
      <c r="P264" s="201"/>
      <c r="Q264" s="117"/>
      <c r="R264" s="117"/>
      <c r="S264" s="115" t="str">
        <f t="shared" si="122"/>
        <v/>
      </c>
      <c r="T264" s="106"/>
      <c r="U264" s="164"/>
      <c r="V264" s="164"/>
      <c r="W264" s="165" t="str">
        <f>IFERROR(ROUND(SUMIFS(#REF!,#REF!,$A264,#REF!,U$9,#REF!,V$9)+ROUND((X264-SUMIFS(#REF!,#REF!,$A264,#REF!,U$9,#REF!,V$9))*$X$10,0),0),"")</f>
        <v/>
      </c>
      <c r="X264" s="165">
        <f t="shared" si="119"/>
        <v>0</v>
      </c>
      <c r="Y264" s="201"/>
      <c r="Z264" s="227"/>
      <c r="AA264" s="227"/>
      <c r="AB264" s="115" t="str">
        <f t="shared" si="123"/>
        <v/>
      </c>
      <c r="AC264" s="106"/>
      <c r="AD264" s="164"/>
      <c r="AE264" s="164"/>
      <c r="AF264" s="165" t="str">
        <f>IFERROR(IF(AND($AG$10=$X$10,AG264=X264),W264,(ROUND(SUMIFS(#REF!,#REF!,$B264,#REF!,AD$9,#REF!,AE$9)+ROUND((AG264-SUMIFS(#REF!,#REF!,$B264,#REF!,AD$9,#REF!,AE$9))*$AG$10,0),0))),"")</f>
        <v/>
      </c>
      <c r="AG264" s="165">
        <f t="shared" si="120"/>
        <v>0</v>
      </c>
      <c r="AH264" s="201"/>
      <c r="AI264" s="227"/>
      <c r="AJ264" s="227"/>
      <c r="AK264" s="201" t="str">
        <f t="shared" si="124"/>
        <v/>
      </c>
      <c r="AM264" s="203" t="e">
        <f>#REF!</f>
        <v>#REF!</v>
      </c>
      <c r="AN264" s="166" t="e">
        <f>#REF!</f>
        <v>#REF!</v>
      </c>
      <c r="AO264" s="166" t="e">
        <f>#REF!</f>
        <v>#REF!</v>
      </c>
      <c r="AP264" s="166" t="e">
        <f>#REF!</f>
        <v>#REF!</v>
      </c>
      <c r="AQ264" s="166">
        <f t="shared" si="26"/>
        <v>9</v>
      </c>
      <c r="AR264" s="232" t="s">
        <v>706</v>
      </c>
      <c r="AS264" s="116"/>
      <c r="AT264" s="201"/>
      <c r="AU264" s="106"/>
      <c r="AV264" s="233"/>
    </row>
    <row r="265" spans="1:48" s="107" customFormat="1" hidden="1" outlineLevel="1">
      <c r="A265" s="162" t="str">
        <f>IFERROR(IF(Table48[[#This Row],[We Effect Funding SEK]]=0,"",INDEX(#REF!,MATCH(Table48[[#This Row],[Nr.]],#REF!,0),5)),"")</f>
        <v/>
      </c>
      <c r="B265" s="162" t="str">
        <f>'Budget 2023-2024'!B264</f>
        <v>4.5.4.2.7</v>
      </c>
      <c r="C265" s="163" t="str">
        <f>'Budget 2023-2024'!C264</f>
        <v>[write the cost]</v>
      </c>
      <c r="D265" s="164" t="s">
        <v>639</v>
      </c>
      <c r="E265" s="165">
        <f>'Budget 2023-2024'!G264</f>
        <v>0</v>
      </c>
      <c r="F265" s="165">
        <f>'Budget 2023-2024'!H264</f>
        <v>0</v>
      </c>
      <c r="G265" s="115"/>
      <c r="H265" s="141"/>
      <c r="I265" s="115"/>
      <c r="J265" s="115"/>
      <c r="K265" s="115"/>
      <c r="L265" s="165"/>
      <c r="M265" s="165"/>
      <c r="N265" s="165">
        <f t="shared" si="118"/>
        <v>0</v>
      </c>
      <c r="O265" s="165">
        <f t="shared" si="121"/>
        <v>0</v>
      </c>
      <c r="P265" s="201"/>
      <c r="Q265" s="117"/>
      <c r="R265" s="117"/>
      <c r="S265" s="115" t="str">
        <f t="shared" si="122"/>
        <v/>
      </c>
      <c r="T265" s="106"/>
      <c r="U265" s="164"/>
      <c r="V265" s="164"/>
      <c r="W265" s="165" t="str">
        <f>IFERROR(ROUND(SUMIFS(#REF!,#REF!,$A265,#REF!,U$9,#REF!,V$9)+ROUND((X265-SUMIFS(#REF!,#REF!,$A265,#REF!,U$9,#REF!,V$9))*$X$10,0),0),"")</f>
        <v/>
      </c>
      <c r="X265" s="165">
        <f t="shared" si="119"/>
        <v>0</v>
      </c>
      <c r="Y265" s="201"/>
      <c r="Z265" s="227"/>
      <c r="AA265" s="227"/>
      <c r="AB265" s="115" t="str">
        <f t="shared" si="123"/>
        <v/>
      </c>
      <c r="AC265" s="106"/>
      <c r="AD265" s="164"/>
      <c r="AE265" s="164"/>
      <c r="AF265" s="165" t="str">
        <f>IFERROR(IF(AND($AG$10=$X$10,AG265=X265),W265,(ROUND(SUMIFS(#REF!,#REF!,$B265,#REF!,AD$9,#REF!,AE$9)+ROUND((AG265-SUMIFS(#REF!,#REF!,$B265,#REF!,AD$9,#REF!,AE$9))*$AG$10,0),0))),"")</f>
        <v/>
      </c>
      <c r="AG265" s="165">
        <f t="shared" si="120"/>
        <v>0</v>
      </c>
      <c r="AH265" s="201"/>
      <c r="AI265" s="227"/>
      <c r="AJ265" s="227"/>
      <c r="AK265" s="201" t="str">
        <f t="shared" si="124"/>
        <v/>
      </c>
      <c r="AM265" s="203" t="e">
        <f>#REF!</f>
        <v>#REF!</v>
      </c>
      <c r="AN265" s="166" t="e">
        <f>#REF!</f>
        <v>#REF!</v>
      </c>
      <c r="AO265" s="166" t="e">
        <f>#REF!</f>
        <v>#REF!</v>
      </c>
      <c r="AP265" s="166" t="e">
        <f>#REF!</f>
        <v>#REF!</v>
      </c>
      <c r="AQ265" s="166">
        <f t="shared" si="26"/>
        <v>9</v>
      </c>
      <c r="AR265" s="232" t="s">
        <v>706</v>
      </c>
      <c r="AS265" s="116"/>
      <c r="AT265" s="201"/>
      <c r="AU265" s="106"/>
      <c r="AV265" s="233"/>
    </row>
    <row r="266" spans="1:48" s="107" customFormat="1" hidden="1" outlineLevel="1">
      <c r="A266" s="162" t="str">
        <f>IFERROR(IF(Table48[[#This Row],[We Effect Funding SEK]]=0,"",INDEX(#REF!,MATCH(Table48[[#This Row],[Nr.]],#REF!,0),5)),"")</f>
        <v/>
      </c>
      <c r="B266" s="162" t="str">
        <f>'Budget 2023-2024'!B265</f>
        <v>4.5.4.2.8</v>
      </c>
      <c r="C266" s="163" t="str">
        <f>'Budget 2023-2024'!C265</f>
        <v>[write the cost]</v>
      </c>
      <c r="D266" s="164" t="s">
        <v>639</v>
      </c>
      <c r="E266" s="165">
        <f>'Budget 2023-2024'!G265</f>
        <v>0</v>
      </c>
      <c r="F266" s="165">
        <f>'Budget 2023-2024'!H265</f>
        <v>0</v>
      </c>
      <c r="G266" s="115"/>
      <c r="H266" s="141"/>
      <c r="I266" s="115"/>
      <c r="J266" s="115"/>
      <c r="K266" s="115"/>
      <c r="L266" s="165"/>
      <c r="M266" s="165"/>
      <c r="N266" s="165">
        <f t="shared" si="118"/>
        <v>0</v>
      </c>
      <c r="O266" s="165">
        <f t="shared" si="121"/>
        <v>0</v>
      </c>
      <c r="P266" s="201"/>
      <c r="Q266" s="117"/>
      <c r="R266" s="117"/>
      <c r="S266" s="115" t="str">
        <f t="shared" si="122"/>
        <v/>
      </c>
      <c r="T266" s="106"/>
      <c r="U266" s="164"/>
      <c r="V266" s="164"/>
      <c r="W266" s="165" t="str">
        <f>IFERROR(ROUND(SUMIFS(#REF!,#REF!,$A266,#REF!,U$9,#REF!,V$9)+ROUND((X266-SUMIFS(#REF!,#REF!,$A266,#REF!,U$9,#REF!,V$9))*$X$10,0),0),"")</f>
        <v/>
      </c>
      <c r="X266" s="165">
        <f t="shared" si="119"/>
        <v>0</v>
      </c>
      <c r="Y266" s="201"/>
      <c r="Z266" s="227"/>
      <c r="AA266" s="227"/>
      <c r="AB266" s="115" t="str">
        <f t="shared" si="123"/>
        <v/>
      </c>
      <c r="AC266" s="106"/>
      <c r="AD266" s="164"/>
      <c r="AE266" s="164"/>
      <c r="AF266" s="165" t="str">
        <f>IFERROR(IF(AND($AG$10=$X$10,AG266=X266),W266,(ROUND(SUMIFS(#REF!,#REF!,$B266,#REF!,AD$9,#REF!,AE$9)+ROUND((AG266-SUMIFS(#REF!,#REF!,$B266,#REF!,AD$9,#REF!,AE$9))*$AG$10,0),0))),"")</f>
        <v/>
      </c>
      <c r="AG266" s="165">
        <f t="shared" si="120"/>
        <v>0</v>
      </c>
      <c r="AH266" s="201"/>
      <c r="AI266" s="227"/>
      <c r="AJ266" s="227"/>
      <c r="AK266" s="201" t="str">
        <f t="shared" si="124"/>
        <v/>
      </c>
      <c r="AM266" s="203" t="e">
        <f>#REF!</f>
        <v>#REF!</v>
      </c>
      <c r="AN266" s="166" t="e">
        <f>#REF!</f>
        <v>#REF!</v>
      </c>
      <c r="AO266" s="166" t="e">
        <f>#REF!</f>
        <v>#REF!</v>
      </c>
      <c r="AP266" s="166" t="e">
        <f>#REF!</f>
        <v>#REF!</v>
      </c>
      <c r="AQ266" s="166">
        <f t="shared" si="26"/>
        <v>9</v>
      </c>
      <c r="AR266" s="232" t="s">
        <v>706</v>
      </c>
      <c r="AS266" s="116"/>
      <c r="AT266" s="201"/>
      <c r="AU266" s="106"/>
      <c r="AV266" s="233"/>
    </row>
    <row r="267" spans="1:48" s="107" customFormat="1" hidden="1" outlineLevel="1">
      <c r="A267" s="162" t="str">
        <f>IFERROR(IF(Table48[[#This Row],[We Effect Funding SEK]]=0,"",INDEX(#REF!,MATCH(Table48[[#This Row],[Nr.]],#REF!,0),5)),"")</f>
        <v/>
      </c>
      <c r="B267" s="162" t="str">
        <f>'Budget 2023-2024'!B266</f>
        <v>4.5.4.2.9</v>
      </c>
      <c r="C267" s="163" t="str">
        <f>'Budget 2023-2024'!C266</f>
        <v>[write the cost]</v>
      </c>
      <c r="D267" s="164" t="s">
        <v>639</v>
      </c>
      <c r="E267" s="165">
        <f>'Budget 2023-2024'!G266</f>
        <v>0</v>
      </c>
      <c r="F267" s="165">
        <f>'Budget 2023-2024'!H266</f>
        <v>0</v>
      </c>
      <c r="G267" s="115"/>
      <c r="H267" s="141"/>
      <c r="I267" s="115"/>
      <c r="J267" s="115"/>
      <c r="K267" s="115"/>
      <c r="L267" s="165"/>
      <c r="M267" s="165"/>
      <c r="N267" s="165">
        <f t="shared" si="118"/>
        <v>0</v>
      </c>
      <c r="O267" s="165">
        <f t="shared" si="121"/>
        <v>0</v>
      </c>
      <c r="P267" s="201"/>
      <c r="Q267" s="117"/>
      <c r="R267" s="117"/>
      <c r="S267" s="115" t="str">
        <f t="shared" si="122"/>
        <v/>
      </c>
      <c r="T267" s="106"/>
      <c r="U267" s="164"/>
      <c r="V267" s="164"/>
      <c r="W267" s="165" t="str">
        <f>IFERROR(ROUND(SUMIFS(#REF!,#REF!,$A267,#REF!,U$9,#REF!,V$9)+ROUND((X267-SUMIFS(#REF!,#REF!,$A267,#REF!,U$9,#REF!,V$9))*$X$10,0),0),"")</f>
        <v/>
      </c>
      <c r="X267" s="165">
        <f t="shared" si="119"/>
        <v>0</v>
      </c>
      <c r="Y267" s="201"/>
      <c r="Z267" s="227"/>
      <c r="AA267" s="227"/>
      <c r="AB267" s="115" t="str">
        <f t="shared" si="123"/>
        <v/>
      </c>
      <c r="AC267" s="106"/>
      <c r="AD267" s="164"/>
      <c r="AE267" s="164"/>
      <c r="AF267" s="165" t="str">
        <f>IFERROR(IF(AND($AG$10=$X$10,AG267=X267),W267,(ROUND(SUMIFS(#REF!,#REF!,$B267,#REF!,AD$9,#REF!,AE$9)+ROUND((AG267-SUMIFS(#REF!,#REF!,$B267,#REF!,AD$9,#REF!,AE$9))*$AG$10,0),0))),"")</f>
        <v/>
      </c>
      <c r="AG267" s="165">
        <f t="shared" si="120"/>
        <v>0</v>
      </c>
      <c r="AH267" s="201"/>
      <c r="AI267" s="227"/>
      <c r="AJ267" s="227"/>
      <c r="AK267" s="201" t="str">
        <f t="shared" si="124"/>
        <v/>
      </c>
      <c r="AM267" s="203" t="e">
        <f>#REF!</f>
        <v>#REF!</v>
      </c>
      <c r="AN267" s="166" t="e">
        <f>#REF!</f>
        <v>#REF!</v>
      </c>
      <c r="AO267" s="166" t="e">
        <f>#REF!</f>
        <v>#REF!</v>
      </c>
      <c r="AP267" s="166" t="e">
        <f>#REF!</f>
        <v>#REF!</v>
      </c>
      <c r="AQ267" s="166">
        <f t="shared" si="26"/>
        <v>9</v>
      </c>
      <c r="AR267" s="232" t="s">
        <v>706</v>
      </c>
      <c r="AS267" s="116"/>
      <c r="AT267" s="201"/>
      <c r="AU267" s="106"/>
      <c r="AV267" s="233"/>
    </row>
    <row r="268" spans="1:48" s="107" customFormat="1" hidden="1" outlineLevel="1">
      <c r="A268" s="162" t="str">
        <f>IFERROR(IF(Table48[[#This Row],[We Effect Funding SEK]]=0,"",INDEX(#REF!,MATCH(Table48[[#This Row],[Nr.]],#REF!,0),5)),"")</f>
        <v/>
      </c>
      <c r="B268" s="162" t="str">
        <f>'Budget 2023-2024'!B267</f>
        <v>4.5.4.2.10</v>
      </c>
      <c r="C268" s="163" t="str">
        <f>'Budget 2023-2024'!C267</f>
        <v>[write the cost]</v>
      </c>
      <c r="D268" s="164" t="s">
        <v>639</v>
      </c>
      <c r="E268" s="165">
        <f>'Budget 2023-2024'!G267</f>
        <v>0</v>
      </c>
      <c r="F268" s="165">
        <f>'Budget 2023-2024'!H267</f>
        <v>0</v>
      </c>
      <c r="G268" s="115"/>
      <c r="H268" s="141"/>
      <c r="I268" s="115"/>
      <c r="J268" s="115"/>
      <c r="K268" s="115"/>
      <c r="L268" s="165"/>
      <c r="M268" s="165"/>
      <c r="N268" s="165">
        <f t="shared" si="118"/>
        <v>0</v>
      </c>
      <c r="O268" s="165">
        <f t="shared" si="121"/>
        <v>0</v>
      </c>
      <c r="P268" s="201"/>
      <c r="Q268" s="117"/>
      <c r="R268" s="117"/>
      <c r="S268" s="115" t="str">
        <f t="shared" si="122"/>
        <v/>
      </c>
      <c r="T268" s="106"/>
      <c r="U268" s="164"/>
      <c r="V268" s="164"/>
      <c r="W268" s="165" t="str">
        <f>IFERROR(ROUND(SUMIFS(#REF!,#REF!,$A268,#REF!,U$9,#REF!,V$9)+ROUND((X268-SUMIFS(#REF!,#REF!,$A268,#REF!,U$9,#REF!,V$9))*$X$10,0),0),"")</f>
        <v/>
      </c>
      <c r="X268" s="165">
        <f t="shared" si="119"/>
        <v>0</v>
      </c>
      <c r="Y268" s="201"/>
      <c r="Z268" s="227"/>
      <c r="AA268" s="227"/>
      <c r="AB268" s="115" t="str">
        <f t="shared" si="123"/>
        <v/>
      </c>
      <c r="AC268" s="106"/>
      <c r="AD268" s="164"/>
      <c r="AE268" s="164"/>
      <c r="AF268" s="165" t="str">
        <f>IFERROR(IF(AND($AG$10=$X$10,AG268=X268),W268,(ROUND(SUMIFS(#REF!,#REF!,$B268,#REF!,AD$9,#REF!,AE$9)+ROUND((AG268-SUMIFS(#REF!,#REF!,$B268,#REF!,AD$9,#REF!,AE$9))*$AG$10,0),0))),"")</f>
        <v/>
      </c>
      <c r="AG268" s="165">
        <f t="shared" si="120"/>
        <v>0</v>
      </c>
      <c r="AH268" s="201"/>
      <c r="AI268" s="227"/>
      <c r="AJ268" s="227"/>
      <c r="AK268" s="201" t="str">
        <f t="shared" si="124"/>
        <v/>
      </c>
      <c r="AM268" s="203" t="e">
        <f>#REF!</f>
        <v>#REF!</v>
      </c>
      <c r="AN268" s="166" t="e">
        <f>#REF!</f>
        <v>#REF!</v>
      </c>
      <c r="AO268" s="166" t="e">
        <f>#REF!</f>
        <v>#REF!</v>
      </c>
      <c r="AP268" s="166" t="e">
        <f>#REF!</f>
        <v>#REF!</v>
      </c>
      <c r="AQ268" s="166">
        <f t="shared" si="26"/>
        <v>10</v>
      </c>
      <c r="AR268" s="232" t="s">
        <v>706</v>
      </c>
      <c r="AS268" s="116"/>
      <c r="AT268" s="201"/>
      <c r="AU268" s="106"/>
      <c r="AV268" s="233"/>
    </row>
    <row r="269" spans="1:48" s="107" customFormat="1" ht="25.5">
      <c r="A269" s="181" t="str">
        <f>IFERROR(IF(Table48[[#This Row],[We Effect Funding SEK]]=0,"",INDEX(#REF!,MATCH(Table48[[#This Row],[Nr.]],#REF!,0),5)),"")</f>
        <v/>
      </c>
      <c r="B269" s="182" t="str">
        <f>'Budget 2023-2024'!B268</f>
        <v>4.5.4.3</v>
      </c>
      <c r="C269" s="183" t="str">
        <f>'Budget 2023-2024'!C268</f>
        <v>Maintain the established mechanisms of regular policy reviews and analysis</v>
      </c>
      <c r="D269" s="184"/>
      <c r="E269" s="184">
        <f>SUM(E270:E279)</f>
        <v>120626</v>
      </c>
      <c r="F269" s="184">
        <f>SUM(F270:F279)</f>
        <v>22964</v>
      </c>
      <c r="G269" s="115"/>
      <c r="H269" s="141"/>
      <c r="I269" s="115"/>
      <c r="J269" s="115"/>
      <c r="K269" s="115"/>
      <c r="L269" s="184">
        <f>SUM(L270:L279)</f>
        <v>113000</v>
      </c>
      <c r="M269" s="184">
        <f>SUM(M270:M279)</f>
        <v>0</v>
      </c>
      <c r="N269" s="184">
        <f>SUM(N270:N279)</f>
        <v>1206381014</v>
      </c>
      <c r="O269" s="184">
        <f>SUM(O270:O279)</f>
        <v>22966</v>
      </c>
      <c r="P269" s="201"/>
      <c r="Q269" s="117"/>
      <c r="R269" s="117"/>
      <c r="S269" s="115">
        <f t="shared" si="122"/>
        <v>80.959999999999994</v>
      </c>
      <c r="T269" s="106"/>
      <c r="U269" s="184">
        <f>SUM(U270:U279)</f>
        <v>0</v>
      </c>
      <c r="V269" s="184">
        <f>SUM(V270:V279)</f>
        <v>0</v>
      </c>
      <c r="W269" s="184">
        <f>SUM(W270:W279)</f>
        <v>0</v>
      </c>
      <c r="X269" s="184">
        <f>SUM(X270:X279)</f>
        <v>22966</v>
      </c>
      <c r="Y269" s="201"/>
      <c r="Z269" s="118"/>
      <c r="AA269" s="118"/>
      <c r="AB269" s="115" t="str">
        <f t="shared" si="123"/>
        <v/>
      </c>
      <c r="AC269" s="106"/>
      <c r="AD269" s="184">
        <f>SUM(AD270:AD279)</f>
        <v>0</v>
      </c>
      <c r="AE269" s="184">
        <f>SUM(AE270:AE279)</f>
        <v>8500</v>
      </c>
      <c r="AF269" s="184">
        <f>SUM(AF270:AF279)</f>
        <v>0</v>
      </c>
      <c r="AG269" s="184">
        <f>SUM(AG270:AG279)</f>
        <v>21248</v>
      </c>
      <c r="AH269" s="201"/>
      <c r="AI269" s="118"/>
      <c r="AJ269" s="118"/>
      <c r="AK269" s="201">
        <f t="shared" si="124"/>
        <v>7.48</v>
      </c>
      <c r="AM269" s="203" t="e">
        <f>#REF!</f>
        <v>#REF!</v>
      </c>
      <c r="AN269" s="166" t="e">
        <f>#REF!</f>
        <v>#REF!</v>
      </c>
      <c r="AO269" s="166" t="e">
        <f>#REF!</f>
        <v>#REF!</v>
      </c>
      <c r="AP269" s="166" t="e">
        <f>#REF!</f>
        <v>#REF!</v>
      </c>
      <c r="AQ269" s="166">
        <f t="shared" si="26"/>
        <v>7</v>
      </c>
      <c r="AR269" s="232" t="s">
        <v>705</v>
      </c>
      <c r="AS269" s="116"/>
      <c r="AT269" s="201"/>
      <c r="AU269" s="106"/>
      <c r="AV269" s="233"/>
    </row>
    <row r="270" spans="1:48" s="107" customFormat="1" ht="57" outlineLevel="1">
      <c r="A270" s="162" t="str">
        <f>IFERROR(IF(Table48[[#This Row],[We Effect Funding SEK]]=0,"",INDEX(#REF!,MATCH(Table48[[#This Row],[Nr.]],#REF!,0),5)),"")</f>
        <v/>
      </c>
      <c r="B270" s="162" t="str">
        <f>'Budget 2023-2024'!B269</f>
        <v>4.5.4.3.1</v>
      </c>
      <c r="C270" s="163" t="str">
        <f>'Budget 2023-2024'!C269</f>
        <v>Travel cost for meetings in the sub sector groups of MAFWE</v>
      </c>
      <c r="D270" s="164" t="s">
        <v>639</v>
      </c>
      <c r="E270" s="165">
        <f>'Budget 2023-2024'!G269</f>
        <v>105621</v>
      </c>
      <c r="F270" s="165">
        <f>'Budget 2023-2024'!H269</f>
        <v>20107</v>
      </c>
      <c r="G270" s="115"/>
      <c r="H270" s="141"/>
      <c r="I270" s="115"/>
      <c r="J270" s="115"/>
      <c r="K270" s="115"/>
      <c r="L270" s="165">
        <v>113000</v>
      </c>
      <c r="M270" s="165"/>
      <c r="N270" s="165">
        <f t="shared" ref="N270:N279" si="125">IFERROR(ROUND(O270*$O$10,0),0)</f>
        <v>1056305661</v>
      </c>
      <c r="O270" s="165">
        <f>IFERROR(IF(L270+M270=0,F270,ROUND(F270+ROUND(L270/$O$10,2)-ROUND(M270/$O$10,2),0)),0)</f>
        <v>20109</v>
      </c>
      <c r="P270" s="201"/>
      <c r="Q270" s="118" t="s">
        <v>713</v>
      </c>
      <c r="R270" s="117"/>
      <c r="S270" s="115" t="str">
        <f t="shared" si="122"/>
        <v/>
      </c>
      <c r="T270" s="106"/>
      <c r="U270" s="164"/>
      <c r="V270" s="164"/>
      <c r="W270" s="165" t="str">
        <f>IFERROR(ROUND(SUMIFS(#REF!,#REF!,$A270,#REF!,U$9,#REF!,V$9)+ROUND((X270-SUMIFS(#REF!,#REF!,$A270,#REF!,U$9,#REF!,V$9))*$X$10,0),0),"")</f>
        <v/>
      </c>
      <c r="X270" s="165">
        <f t="shared" ref="X270:X279" si="126">IFERROR(IF(U270+V270=0,O270,ROUND(O270+ROUND(U270/$X$10,2)-ROUND(V270/$X$10,2),0)),0)</f>
        <v>20109</v>
      </c>
      <c r="Y270" s="201"/>
      <c r="Z270" s="227"/>
      <c r="AA270" s="227"/>
      <c r="AB270" s="115" t="str">
        <f t="shared" si="123"/>
        <v/>
      </c>
      <c r="AC270" s="106"/>
      <c r="AD270" s="164"/>
      <c r="AE270" s="164">
        <v>8500</v>
      </c>
      <c r="AF270" s="165" t="str">
        <f>IFERROR(IF(AND($AG$10=$X$10,AG270=X270),W270,(ROUND(SUMIFS(#REF!,#REF!,$B270,#REF!,AD$9,#REF!,AE$9)+ROUND((AG270-SUMIFS(#REF!,#REF!,$B270,#REF!,AD$9,#REF!,AE$9))*$AG$10,0),0))),"")</f>
        <v/>
      </c>
      <c r="AG270" s="165">
        <f t="shared" ref="AG270:AG279" si="127">IFERROR(IF(AD270+AE270=0,X270,ROUND(X270+ROUND(AD270/$AG$10,2)-ROUND(AE270/$AG$10,2),0)),0)</f>
        <v>18391</v>
      </c>
      <c r="AH270" s="201"/>
      <c r="AI270" s="227" t="s">
        <v>714</v>
      </c>
      <c r="AJ270" s="227"/>
      <c r="AK270" s="201" t="str">
        <f t="shared" si="124"/>
        <v/>
      </c>
      <c r="AM270" s="203" t="e">
        <f>#REF!</f>
        <v>#REF!</v>
      </c>
      <c r="AN270" s="166" t="e">
        <f>#REF!</f>
        <v>#REF!</v>
      </c>
      <c r="AO270" s="166" t="e">
        <f>#REF!</f>
        <v>#REF!</v>
      </c>
      <c r="AP270" s="166" t="e">
        <f>#REF!</f>
        <v>#REF!</v>
      </c>
      <c r="AQ270" s="166">
        <f t="shared" si="26"/>
        <v>9</v>
      </c>
      <c r="AR270" s="232" t="s">
        <v>706</v>
      </c>
      <c r="AS270" s="116"/>
      <c r="AT270" s="201"/>
      <c r="AU270" s="106"/>
      <c r="AV270" s="233"/>
    </row>
    <row r="271" spans="1:48" s="107" customFormat="1" outlineLevel="1">
      <c r="A271" s="162" t="str">
        <f>IFERROR(IF(Table48[[#This Row],[We Effect Funding SEK]]=0,"",INDEX(#REF!,MATCH(Table48[[#This Row],[Nr.]],#REF!,0),5)),"")</f>
        <v/>
      </c>
      <c r="B271" s="162" t="str">
        <f>'Budget 2023-2024'!B270</f>
        <v>4.5.4.3.2</v>
      </c>
      <c r="C271" s="163" t="str">
        <f>'Budget 2023-2024'!C270</f>
        <v>Refreshment</v>
      </c>
      <c r="D271" s="164" t="s">
        <v>639</v>
      </c>
      <c r="E271" s="165">
        <f>'Budget 2023-2024'!G270</f>
        <v>15005</v>
      </c>
      <c r="F271" s="165">
        <f>'Budget 2023-2024'!H270</f>
        <v>2857</v>
      </c>
      <c r="G271" s="115"/>
      <c r="H271" s="141"/>
      <c r="I271" s="115"/>
      <c r="J271" s="115"/>
      <c r="K271" s="115"/>
      <c r="L271" s="165"/>
      <c r="M271" s="165"/>
      <c r="N271" s="165">
        <f t="shared" si="125"/>
        <v>150075353</v>
      </c>
      <c r="O271" s="165">
        <f>IFERROR(IF(L271+M271=0,F271,ROUND(F271+ROUND(L271/$O$10,2)-ROUND(M271/$O$10,2),0)),0)</f>
        <v>2857</v>
      </c>
      <c r="P271" s="201"/>
      <c r="Q271" s="117"/>
      <c r="R271" s="117"/>
      <c r="S271" s="115"/>
      <c r="T271" s="106"/>
      <c r="U271" s="164"/>
      <c r="V271" s="164"/>
      <c r="W271" s="165" t="str">
        <f>IFERROR(ROUND(SUMIFS(#REF!,#REF!,$A271,#REF!,U$9,#REF!,V$9)+ROUND((X271-SUMIFS(#REF!,#REF!,$A271,#REF!,U$9,#REF!,V$9))*$X$10,0),0),"")</f>
        <v/>
      </c>
      <c r="X271" s="165">
        <f t="shared" si="126"/>
        <v>2857</v>
      </c>
      <c r="Y271" s="201"/>
      <c r="Z271" s="227"/>
      <c r="AA271" s="227"/>
      <c r="AB271" s="115"/>
      <c r="AC271" s="106"/>
      <c r="AD271" s="164"/>
      <c r="AE271" s="164"/>
      <c r="AF271" s="165" t="str">
        <f>IFERROR(IF(AND($AG$10=$X$10,AG271=X271),W271,(ROUND(SUMIFS(#REF!,#REF!,$B271,#REF!,AD$9,#REF!,AE$9)+ROUND((AG271-SUMIFS(#REF!,#REF!,$B271,#REF!,AD$9,#REF!,AE$9))*$AG$10,0),0))),"")</f>
        <v/>
      </c>
      <c r="AG271" s="165">
        <f t="shared" si="127"/>
        <v>2857</v>
      </c>
      <c r="AH271" s="201"/>
      <c r="AI271" s="227"/>
      <c r="AJ271" s="227"/>
      <c r="AK271" s="201"/>
      <c r="AM271" s="203" t="e">
        <f>#REF!</f>
        <v>#REF!</v>
      </c>
      <c r="AN271" s="166" t="e">
        <f>#REF!</f>
        <v>#REF!</v>
      </c>
      <c r="AO271" s="166" t="e">
        <f>#REF!</f>
        <v>#REF!</v>
      </c>
      <c r="AP271" s="166" t="e">
        <f>#REF!</f>
        <v>#REF!</v>
      </c>
      <c r="AQ271" s="166">
        <f t="shared" si="26"/>
        <v>9</v>
      </c>
      <c r="AR271" s="232" t="s">
        <v>706</v>
      </c>
      <c r="AS271" s="116"/>
      <c r="AT271" s="201"/>
      <c r="AU271" s="106"/>
      <c r="AV271" s="233"/>
    </row>
    <row r="272" spans="1:48" s="107" customFormat="1" hidden="1" outlineLevel="1">
      <c r="A272" s="162" t="str">
        <f>IFERROR(IF(Table48[[#This Row],[We Effect Funding SEK]]=0,"",INDEX(#REF!,MATCH(Table48[[#This Row],[Nr.]],#REF!,0),5)),"")</f>
        <v/>
      </c>
      <c r="B272" s="162" t="str">
        <f>'Budget 2023-2024'!B271</f>
        <v>4.5.4.3.3</v>
      </c>
      <c r="C272" s="163" t="str">
        <f>'Budget 2023-2024'!C271</f>
        <v>[write the cost]</v>
      </c>
      <c r="D272" s="164" t="s">
        <v>639</v>
      </c>
      <c r="E272" s="165">
        <f>'Budget 2023-2024'!G271</f>
        <v>0</v>
      </c>
      <c r="F272" s="165">
        <f>'Budget 2023-2024'!H271</f>
        <v>0</v>
      </c>
      <c r="G272" s="115"/>
      <c r="H272" s="141"/>
      <c r="I272" s="115"/>
      <c r="J272" s="115"/>
      <c r="K272" s="115"/>
      <c r="L272" s="165"/>
      <c r="M272" s="165"/>
      <c r="N272" s="165">
        <f t="shared" si="125"/>
        <v>0</v>
      </c>
      <c r="O272" s="165">
        <f>IFERROR(IF(L272+M272=0,F272,ROUND(F272+ROUND(L272/$O$10,2)-ROUND(M272/$O$10,2),0)),0)</f>
        <v>0</v>
      </c>
      <c r="P272" s="201"/>
      <c r="Q272" s="117"/>
      <c r="R272" s="117"/>
      <c r="S272" s="115"/>
      <c r="T272" s="106"/>
      <c r="U272" s="164"/>
      <c r="V272" s="164"/>
      <c r="W272" s="165" t="str">
        <f>IFERROR(ROUND(SUMIFS(#REF!,#REF!,$A272,#REF!,U$9,#REF!,V$9)+ROUND((X272-SUMIFS(#REF!,#REF!,$A272,#REF!,U$9,#REF!,V$9))*$X$10,0),0),"")</f>
        <v/>
      </c>
      <c r="X272" s="165">
        <f t="shared" si="126"/>
        <v>0</v>
      </c>
      <c r="Y272" s="201"/>
      <c r="Z272" s="227"/>
      <c r="AA272" s="227"/>
      <c r="AB272" s="115"/>
      <c r="AC272" s="106"/>
      <c r="AD272" s="164"/>
      <c r="AE272" s="164"/>
      <c r="AF272" s="165" t="str">
        <f>IFERROR(IF(AND($AG$10=$X$10,AG272=X272),W272,(ROUND(SUMIFS(#REF!,#REF!,$B272,#REF!,AD$9,#REF!,AE$9)+ROUND((AG272-SUMIFS(#REF!,#REF!,$B272,#REF!,AD$9,#REF!,AE$9))*$AG$10,0),0))),"")</f>
        <v/>
      </c>
      <c r="AG272" s="165">
        <f t="shared" si="127"/>
        <v>0</v>
      </c>
      <c r="AH272" s="201"/>
      <c r="AI272" s="227"/>
      <c r="AJ272" s="227"/>
      <c r="AK272" s="201"/>
      <c r="AM272" s="203" t="e">
        <f>#REF!</f>
        <v>#REF!</v>
      </c>
      <c r="AN272" s="166" t="e">
        <f>#REF!</f>
        <v>#REF!</v>
      </c>
      <c r="AO272" s="166" t="e">
        <f>#REF!</f>
        <v>#REF!</v>
      </c>
      <c r="AP272" s="166" t="e">
        <f>#REF!</f>
        <v>#REF!</v>
      </c>
      <c r="AQ272" s="166">
        <f t="shared" si="26"/>
        <v>9</v>
      </c>
      <c r="AR272" s="232" t="s">
        <v>706</v>
      </c>
      <c r="AS272" s="116"/>
      <c r="AT272" s="201"/>
      <c r="AU272" s="106"/>
      <c r="AV272" s="233"/>
    </row>
    <row r="273" spans="1:48" s="107" customFormat="1" hidden="1" outlineLevel="1">
      <c r="A273" s="162" t="str">
        <f>IFERROR(IF(Table48[[#This Row],[We Effect Funding SEK]]=0,"",INDEX(#REF!,MATCH(Table48[[#This Row],[Nr.]],#REF!,0),5)),"")</f>
        <v/>
      </c>
      <c r="B273" s="162" t="str">
        <f>'Budget 2023-2024'!B272</f>
        <v>4.5.4.3.4</v>
      </c>
      <c r="C273" s="163" t="str">
        <f>'Budget 2023-2024'!C272</f>
        <v>[write the cost]</v>
      </c>
      <c r="D273" s="164" t="s">
        <v>639</v>
      </c>
      <c r="E273" s="165">
        <f>'Budget 2023-2024'!G272</f>
        <v>0</v>
      </c>
      <c r="F273" s="165">
        <f>'Budget 2023-2024'!H272</f>
        <v>0</v>
      </c>
      <c r="G273" s="115"/>
      <c r="H273" s="141"/>
      <c r="I273" s="115"/>
      <c r="J273" s="115"/>
      <c r="K273" s="115"/>
      <c r="L273" s="165"/>
      <c r="M273" s="165"/>
      <c r="N273" s="165">
        <f t="shared" si="125"/>
        <v>0</v>
      </c>
      <c r="O273" s="165">
        <f>IFERROR(IF(L273+M273=0,F273,ROUND(F273+ROUND(L273/$O$10,2)-ROUND(M273/$O$10,2),0)),0)</f>
        <v>0</v>
      </c>
      <c r="P273" s="201"/>
      <c r="Q273" s="117"/>
      <c r="R273" s="117"/>
      <c r="S273" s="115"/>
      <c r="T273" s="106"/>
      <c r="U273" s="164"/>
      <c r="V273" s="164"/>
      <c r="W273" s="165" t="str">
        <f>IFERROR(ROUND(SUMIFS(#REF!,#REF!,$A273,#REF!,U$9,#REF!,V$9)+ROUND((X273-SUMIFS(#REF!,#REF!,$A273,#REF!,U$9,#REF!,V$9))*$X$10,0),0),"")</f>
        <v/>
      </c>
      <c r="X273" s="165">
        <f t="shared" si="126"/>
        <v>0</v>
      </c>
      <c r="Y273" s="201"/>
      <c r="Z273" s="227"/>
      <c r="AA273" s="227"/>
      <c r="AB273" s="115"/>
      <c r="AC273" s="106"/>
      <c r="AD273" s="164"/>
      <c r="AE273" s="164"/>
      <c r="AF273" s="165" t="str">
        <f>IFERROR(IF(AND($AG$10=$X$10,AG273=X273),W273,(ROUND(SUMIFS(#REF!,#REF!,$B273,#REF!,AD$9,#REF!,AE$9)+ROUND((AG273-SUMIFS(#REF!,#REF!,$B273,#REF!,AD$9,#REF!,AE$9))*$AG$10,0),0))),"")</f>
        <v/>
      </c>
      <c r="AG273" s="165">
        <f t="shared" si="127"/>
        <v>0</v>
      </c>
      <c r="AH273" s="201"/>
      <c r="AI273" s="227"/>
      <c r="AJ273" s="227"/>
      <c r="AK273" s="201"/>
      <c r="AM273" s="203" t="e">
        <f>#REF!</f>
        <v>#REF!</v>
      </c>
      <c r="AN273" s="166" t="e">
        <f>#REF!</f>
        <v>#REF!</v>
      </c>
      <c r="AO273" s="166" t="e">
        <f>#REF!</f>
        <v>#REF!</v>
      </c>
      <c r="AP273" s="166" t="e">
        <f>#REF!</f>
        <v>#REF!</v>
      </c>
      <c r="AQ273" s="166">
        <f t="shared" si="26"/>
        <v>9</v>
      </c>
      <c r="AR273" s="232" t="s">
        <v>706</v>
      </c>
      <c r="AS273" s="116"/>
      <c r="AT273" s="201"/>
      <c r="AU273" s="106"/>
      <c r="AV273" s="233"/>
    </row>
    <row r="274" spans="1:48" s="107" customFormat="1" hidden="1" outlineLevel="1">
      <c r="A274" s="162" t="str">
        <f>IFERROR(IF(Table48[[#This Row],[We Effect Funding SEK]]=0,"",INDEX(#REF!,MATCH(Table48[[#This Row],[Nr.]],#REF!,0),5)),"")</f>
        <v/>
      </c>
      <c r="B274" s="162" t="str">
        <f>'Budget 2023-2024'!B273</f>
        <v>4.5.4.3.5</v>
      </c>
      <c r="C274" s="163" t="str">
        <f>'Budget 2023-2024'!C273</f>
        <v>[write the cost]</v>
      </c>
      <c r="D274" s="164" t="s">
        <v>639</v>
      </c>
      <c r="E274" s="165">
        <f>'Budget 2023-2024'!G273</f>
        <v>0</v>
      </c>
      <c r="F274" s="165">
        <f>'Budget 2023-2024'!H273</f>
        <v>0</v>
      </c>
      <c r="G274" s="115"/>
      <c r="H274" s="141"/>
      <c r="I274" s="115"/>
      <c r="J274" s="115"/>
      <c r="K274" s="115"/>
      <c r="L274" s="165"/>
      <c r="M274" s="165"/>
      <c r="N274" s="165">
        <f t="shared" si="125"/>
        <v>0</v>
      </c>
      <c r="O274" s="165">
        <f t="shared" ref="O274:O279" si="128">IFERROR(IF(L274+M274=0,F274,ROUND(F274+ROUND(L274/$O$10,2)-ROUND(M274/$O$10,2),0)),0)</f>
        <v>0</v>
      </c>
      <c r="P274" s="201"/>
      <c r="Q274" s="117"/>
      <c r="R274" s="117"/>
      <c r="S274" s="115" t="str">
        <f t="shared" ref="S274:S281" si="129">IF(OR($AR274="Total Project Costs",$AR274="Heading",$AR274="Subheading",$AR274="Component",$AR274="Output",$AR274="Activity",$AR274="Budget Line"),IF(AND(E274=0,O274=0),"",IF(AND(E274=0,O274&gt;0),100,IF(AND(E274&gt;0,O274=0),100,IF(E274=O274,"",ABS(ROUND((O274-E274)/E274,4)*100))))),"")</f>
        <v/>
      </c>
      <c r="T274" s="106"/>
      <c r="U274" s="164"/>
      <c r="V274" s="164"/>
      <c r="W274" s="165" t="str">
        <f>IFERROR(ROUND(SUMIFS(#REF!,#REF!,$A274,#REF!,U$9,#REF!,V$9)+ROUND((X274-SUMIFS(#REF!,#REF!,$A274,#REF!,U$9,#REF!,V$9))*$X$10,0),0),"")</f>
        <v/>
      </c>
      <c r="X274" s="165">
        <f t="shared" si="126"/>
        <v>0</v>
      </c>
      <c r="Y274" s="201"/>
      <c r="Z274" s="227"/>
      <c r="AA274" s="227"/>
      <c r="AB274" s="115" t="str">
        <f t="shared" ref="AB274:AB281" si="130">IF(OR($AR274="Total Project Costs",$AR274="Heading",$AR274="Subheading",$AR274="Component",$AR274="Output",$AR274="Activity",$AR274="Budget Line"),IF(AND(O274=0,X274=0),"",IF(AND(O274=0,X274&gt;0),100,IF(AND(O274&gt;0,X274=0),100,IF(O274=X274,"",ABS(ROUND((X274-O274)/O274,4)*100))))),"")</f>
        <v/>
      </c>
      <c r="AC274" s="106"/>
      <c r="AD274" s="164"/>
      <c r="AE274" s="164"/>
      <c r="AF274" s="165" t="str">
        <f>IFERROR(IF(AND($AG$10=$X$10,AG274=X274),W274,(ROUND(SUMIFS(#REF!,#REF!,$B274,#REF!,AD$9,#REF!,AE$9)+ROUND((AG274-SUMIFS(#REF!,#REF!,$B274,#REF!,AD$9,#REF!,AE$9))*$AG$10,0),0))),"")</f>
        <v/>
      </c>
      <c r="AG274" s="165">
        <f t="shared" si="127"/>
        <v>0</v>
      </c>
      <c r="AH274" s="201"/>
      <c r="AI274" s="227"/>
      <c r="AJ274" s="227"/>
      <c r="AK274" s="201" t="str">
        <f t="shared" ref="AK274:AK281" si="131">IF(OR($AR274="Total Project Costs",$AR274="Heading",$AR274="Subheading",$AR274="Component",$AR274="Output",$AR274="Activity",$AR274="Budget Line"),IF(AND(X274=0,AG274=0),"",IF(AND(X274=0,AG274&gt;0),100,IF(AND(X274&gt;0,AG274=0),100,IF(X274=AG274,"",ABS(ROUND((AG274-X274)/X274,4)*100))))),"")</f>
        <v/>
      </c>
      <c r="AM274" s="203" t="e">
        <f>#REF!</f>
        <v>#REF!</v>
      </c>
      <c r="AN274" s="166" t="e">
        <f>#REF!</f>
        <v>#REF!</v>
      </c>
      <c r="AO274" s="166" t="e">
        <f>#REF!</f>
        <v>#REF!</v>
      </c>
      <c r="AP274" s="166" t="e">
        <f>#REF!</f>
        <v>#REF!</v>
      </c>
      <c r="AQ274" s="166">
        <f t="shared" si="26"/>
        <v>9</v>
      </c>
      <c r="AR274" s="232" t="s">
        <v>706</v>
      </c>
      <c r="AS274" s="116"/>
      <c r="AT274" s="201"/>
      <c r="AU274" s="106"/>
      <c r="AV274" s="233"/>
    </row>
    <row r="275" spans="1:48" s="107" customFormat="1" hidden="1" outlineLevel="1">
      <c r="A275" s="162" t="str">
        <f>IFERROR(IF(Table48[[#This Row],[We Effect Funding SEK]]=0,"",INDEX(#REF!,MATCH(Table48[[#This Row],[Nr.]],#REF!,0),5)),"")</f>
        <v/>
      </c>
      <c r="B275" s="162" t="str">
        <f>'Budget 2023-2024'!B274</f>
        <v>4.5.4.3.6</v>
      </c>
      <c r="C275" s="163" t="str">
        <f>'Budget 2023-2024'!C274</f>
        <v>[write the cost]</v>
      </c>
      <c r="D275" s="164" t="s">
        <v>639</v>
      </c>
      <c r="E275" s="165">
        <f>'Budget 2023-2024'!G274</f>
        <v>0</v>
      </c>
      <c r="F275" s="165">
        <f>'Budget 2023-2024'!H274</f>
        <v>0</v>
      </c>
      <c r="G275" s="115"/>
      <c r="H275" s="141"/>
      <c r="I275" s="115"/>
      <c r="J275" s="115"/>
      <c r="K275" s="115"/>
      <c r="L275" s="165"/>
      <c r="M275" s="165"/>
      <c r="N275" s="165">
        <f t="shared" si="125"/>
        <v>0</v>
      </c>
      <c r="O275" s="165">
        <f t="shared" si="128"/>
        <v>0</v>
      </c>
      <c r="P275" s="201"/>
      <c r="Q275" s="117"/>
      <c r="R275" s="117"/>
      <c r="S275" s="115" t="str">
        <f t="shared" si="129"/>
        <v/>
      </c>
      <c r="T275" s="106"/>
      <c r="U275" s="164"/>
      <c r="V275" s="164"/>
      <c r="W275" s="165" t="str">
        <f>IFERROR(ROUND(SUMIFS(#REF!,#REF!,$A275,#REF!,U$9,#REF!,V$9)+ROUND((X275-SUMIFS(#REF!,#REF!,$A275,#REF!,U$9,#REF!,V$9))*$X$10,0),0),"")</f>
        <v/>
      </c>
      <c r="X275" s="165">
        <f t="shared" si="126"/>
        <v>0</v>
      </c>
      <c r="Y275" s="201"/>
      <c r="Z275" s="227"/>
      <c r="AA275" s="227"/>
      <c r="AB275" s="115" t="str">
        <f t="shared" si="130"/>
        <v/>
      </c>
      <c r="AC275" s="106"/>
      <c r="AD275" s="164"/>
      <c r="AE275" s="164"/>
      <c r="AF275" s="165" t="str">
        <f>IFERROR(IF(AND($AG$10=$X$10,AG275=X275),W275,(ROUND(SUMIFS(#REF!,#REF!,$B275,#REF!,AD$9,#REF!,AE$9)+ROUND((AG275-SUMIFS(#REF!,#REF!,$B275,#REF!,AD$9,#REF!,AE$9))*$AG$10,0),0))),"")</f>
        <v/>
      </c>
      <c r="AG275" s="165">
        <f t="shared" si="127"/>
        <v>0</v>
      </c>
      <c r="AH275" s="201"/>
      <c r="AI275" s="227"/>
      <c r="AJ275" s="227"/>
      <c r="AK275" s="201" t="str">
        <f t="shared" si="131"/>
        <v/>
      </c>
      <c r="AM275" s="203" t="e">
        <f>#REF!</f>
        <v>#REF!</v>
      </c>
      <c r="AN275" s="166" t="e">
        <f>#REF!</f>
        <v>#REF!</v>
      </c>
      <c r="AO275" s="166" t="e">
        <f>#REF!</f>
        <v>#REF!</v>
      </c>
      <c r="AP275" s="166" t="e">
        <f>#REF!</f>
        <v>#REF!</v>
      </c>
      <c r="AQ275" s="166">
        <f t="shared" si="26"/>
        <v>9</v>
      </c>
      <c r="AR275" s="232" t="s">
        <v>706</v>
      </c>
      <c r="AS275" s="116"/>
      <c r="AT275" s="201"/>
      <c r="AU275" s="106"/>
      <c r="AV275" s="233"/>
    </row>
    <row r="276" spans="1:48" s="107" customFormat="1" hidden="1" outlineLevel="1">
      <c r="A276" s="162" t="str">
        <f>IFERROR(IF(Table48[[#This Row],[We Effect Funding SEK]]=0,"",INDEX(#REF!,MATCH(Table48[[#This Row],[Nr.]],#REF!,0),5)),"")</f>
        <v/>
      </c>
      <c r="B276" s="162" t="str">
        <f>'Budget 2023-2024'!B275</f>
        <v>4.5.4.3.7</v>
      </c>
      <c r="C276" s="163" t="str">
        <f>'Budget 2023-2024'!C275</f>
        <v>[write the cost]</v>
      </c>
      <c r="D276" s="164" t="s">
        <v>639</v>
      </c>
      <c r="E276" s="165">
        <f>'Budget 2023-2024'!G275</f>
        <v>0</v>
      </c>
      <c r="F276" s="165">
        <f>'Budget 2023-2024'!H275</f>
        <v>0</v>
      </c>
      <c r="G276" s="115"/>
      <c r="H276" s="141"/>
      <c r="I276" s="115"/>
      <c r="J276" s="115"/>
      <c r="K276" s="115"/>
      <c r="L276" s="165"/>
      <c r="M276" s="165"/>
      <c r="N276" s="165">
        <f t="shared" si="125"/>
        <v>0</v>
      </c>
      <c r="O276" s="165">
        <f t="shared" si="128"/>
        <v>0</v>
      </c>
      <c r="P276" s="201"/>
      <c r="Q276" s="117"/>
      <c r="R276" s="117"/>
      <c r="S276" s="115" t="str">
        <f t="shared" si="129"/>
        <v/>
      </c>
      <c r="T276" s="106"/>
      <c r="U276" s="164"/>
      <c r="V276" s="164"/>
      <c r="W276" s="165" t="str">
        <f>IFERROR(ROUND(SUMIFS(#REF!,#REF!,$A276,#REF!,U$9,#REF!,V$9)+ROUND((X276-SUMIFS(#REF!,#REF!,$A276,#REF!,U$9,#REF!,V$9))*$X$10,0),0),"")</f>
        <v/>
      </c>
      <c r="X276" s="165">
        <f t="shared" si="126"/>
        <v>0</v>
      </c>
      <c r="Y276" s="201"/>
      <c r="Z276" s="227"/>
      <c r="AA276" s="227"/>
      <c r="AB276" s="115" t="str">
        <f t="shared" si="130"/>
        <v/>
      </c>
      <c r="AC276" s="106"/>
      <c r="AD276" s="164"/>
      <c r="AE276" s="164"/>
      <c r="AF276" s="165" t="str">
        <f>IFERROR(IF(AND($AG$10=$X$10,AG276=X276),W276,(ROUND(SUMIFS(#REF!,#REF!,$B276,#REF!,AD$9,#REF!,AE$9)+ROUND((AG276-SUMIFS(#REF!,#REF!,$B276,#REF!,AD$9,#REF!,AE$9))*$AG$10,0),0))),"")</f>
        <v/>
      </c>
      <c r="AG276" s="165">
        <f t="shared" si="127"/>
        <v>0</v>
      </c>
      <c r="AH276" s="201"/>
      <c r="AI276" s="227"/>
      <c r="AJ276" s="227"/>
      <c r="AK276" s="201" t="str">
        <f t="shared" si="131"/>
        <v/>
      </c>
      <c r="AM276" s="203" t="e">
        <f>#REF!</f>
        <v>#REF!</v>
      </c>
      <c r="AN276" s="166" t="e">
        <f>#REF!</f>
        <v>#REF!</v>
      </c>
      <c r="AO276" s="166" t="e">
        <f>#REF!</f>
        <v>#REF!</v>
      </c>
      <c r="AP276" s="166" t="e">
        <f>#REF!</f>
        <v>#REF!</v>
      </c>
      <c r="AQ276" s="166">
        <f t="shared" si="26"/>
        <v>9</v>
      </c>
      <c r="AR276" s="232" t="s">
        <v>706</v>
      </c>
      <c r="AS276" s="116"/>
      <c r="AT276" s="201"/>
      <c r="AU276" s="106"/>
      <c r="AV276" s="233"/>
    </row>
    <row r="277" spans="1:48" s="107" customFormat="1" hidden="1" outlineLevel="1">
      <c r="A277" s="162" t="str">
        <f>IFERROR(IF(Table48[[#This Row],[We Effect Funding SEK]]=0,"",INDEX(#REF!,MATCH(Table48[[#This Row],[Nr.]],#REF!,0),5)),"")</f>
        <v/>
      </c>
      <c r="B277" s="162" t="str">
        <f>'Budget 2023-2024'!B276</f>
        <v>4.5.4.3.8</v>
      </c>
      <c r="C277" s="163" t="str">
        <f>'Budget 2023-2024'!C276</f>
        <v>[write the cost]</v>
      </c>
      <c r="D277" s="164" t="s">
        <v>639</v>
      </c>
      <c r="E277" s="165">
        <f>'Budget 2023-2024'!G276</f>
        <v>0</v>
      </c>
      <c r="F277" s="165">
        <f>'Budget 2023-2024'!H276</f>
        <v>0</v>
      </c>
      <c r="G277" s="115"/>
      <c r="H277" s="141"/>
      <c r="I277" s="115"/>
      <c r="J277" s="115"/>
      <c r="K277" s="115"/>
      <c r="L277" s="165"/>
      <c r="M277" s="165"/>
      <c r="N277" s="165">
        <f t="shared" si="125"/>
        <v>0</v>
      </c>
      <c r="O277" s="165">
        <f t="shared" si="128"/>
        <v>0</v>
      </c>
      <c r="P277" s="201"/>
      <c r="Q277" s="117"/>
      <c r="R277" s="117"/>
      <c r="S277" s="115" t="str">
        <f t="shared" si="129"/>
        <v/>
      </c>
      <c r="T277" s="106"/>
      <c r="U277" s="164"/>
      <c r="V277" s="164"/>
      <c r="W277" s="165" t="str">
        <f>IFERROR(ROUND(SUMIFS(#REF!,#REF!,$A277,#REF!,U$9,#REF!,V$9)+ROUND((X277-SUMIFS(#REF!,#REF!,$A277,#REF!,U$9,#REF!,V$9))*$X$10,0),0),"")</f>
        <v/>
      </c>
      <c r="X277" s="165">
        <f t="shared" si="126"/>
        <v>0</v>
      </c>
      <c r="Y277" s="201"/>
      <c r="Z277" s="227"/>
      <c r="AA277" s="227"/>
      <c r="AB277" s="115" t="str">
        <f t="shared" si="130"/>
        <v/>
      </c>
      <c r="AC277" s="106"/>
      <c r="AD277" s="164"/>
      <c r="AE277" s="164"/>
      <c r="AF277" s="165" t="str">
        <f>IFERROR(IF(AND($AG$10=$X$10,AG277=X277),W277,(ROUND(SUMIFS(#REF!,#REF!,$B277,#REF!,AD$9,#REF!,AE$9)+ROUND((AG277-SUMIFS(#REF!,#REF!,$B277,#REF!,AD$9,#REF!,AE$9))*$AG$10,0),0))),"")</f>
        <v/>
      </c>
      <c r="AG277" s="165">
        <f t="shared" si="127"/>
        <v>0</v>
      </c>
      <c r="AH277" s="201"/>
      <c r="AI277" s="227"/>
      <c r="AJ277" s="227"/>
      <c r="AK277" s="201" t="str">
        <f t="shared" si="131"/>
        <v/>
      </c>
      <c r="AM277" s="203" t="e">
        <f>#REF!</f>
        <v>#REF!</v>
      </c>
      <c r="AN277" s="166" t="e">
        <f>#REF!</f>
        <v>#REF!</v>
      </c>
      <c r="AO277" s="166" t="e">
        <f>#REF!</f>
        <v>#REF!</v>
      </c>
      <c r="AP277" s="166" t="e">
        <f>#REF!</f>
        <v>#REF!</v>
      </c>
      <c r="AQ277" s="166">
        <f t="shared" si="26"/>
        <v>9</v>
      </c>
      <c r="AR277" s="232" t="s">
        <v>706</v>
      </c>
      <c r="AS277" s="116"/>
      <c r="AT277" s="201"/>
      <c r="AU277" s="106"/>
      <c r="AV277" s="233"/>
    </row>
    <row r="278" spans="1:48" s="107" customFormat="1" hidden="1" outlineLevel="1">
      <c r="A278" s="162" t="str">
        <f>IFERROR(IF(Table48[[#This Row],[We Effect Funding SEK]]=0,"",INDEX(#REF!,MATCH(Table48[[#This Row],[Nr.]],#REF!,0),5)),"")</f>
        <v/>
      </c>
      <c r="B278" s="162" t="str">
        <f>'Budget 2023-2024'!B277</f>
        <v>4.5.4.3.9</v>
      </c>
      <c r="C278" s="163" t="str">
        <f>'Budget 2023-2024'!C277</f>
        <v>[write the cost]</v>
      </c>
      <c r="D278" s="164" t="s">
        <v>639</v>
      </c>
      <c r="E278" s="165">
        <f>'Budget 2023-2024'!G277</f>
        <v>0</v>
      </c>
      <c r="F278" s="165">
        <f>'Budget 2023-2024'!H277</f>
        <v>0</v>
      </c>
      <c r="G278" s="115"/>
      <c r="I278" s="115"/>
      <c r="J278" s="115"/>
      <c r="K278" s="115"/>
      <c r="L278" s="165"/>
      <c r="M278" s="165"/>
      <c r="N278" s="165">
        <f t="shared" si="125"/>
        <v>0</v>
      </c>
      <c r="O278" s="165">
        <f t="shared" si="128"/>
        <v>0</v>
      </c>
      <c r="P278" s="201"/>
      <c r="Q278" s="117"/>
      <c r="R278" s="117"/>
      <c r="S278" s="115" t="str">
        <f t="shared" si="129"/>
        <v/>
      </c>
      <c r="T278" s="106"/>
      <c r="U278" s="164"/>
      <c r="V278" s="164"/>
      <c r="W278" s="165" t="str">
        <f>IFERROR(ROUND(SUMIFS(#REF!,#REF!,$A278,#REF!,U$9,#REF!,V$9)+ROUND((X278-SUMIFS(#REF!,#REF!,$A278,#REF!,U$9,#REF!,V$9))*$X$10,0),0),"")</f>
        <v/>
      </c>
      <c r="X278" s="165">
        <f t="shared" si="126"/>
        <v>0</v>
      </c>
      <c r="Y278" s="201"/>
      <c r="Z278" s="227"/>
      <c r="AA278" s="227"/>
      <c r="AB278" s="115" t="str">
        <f t="shared" si="130"/>
        <v/>
      </c>
      <c r="AC278" s="106"/>
      <c r="AD278" s="164"/>
      <c r="AE278" s="164"/>
      <c r="AF278" s="165" t="str">
        <f>IFERROR(IF(AND($AG$10=$X$10,AG278=X278),W278,(ROUND(SUMIFS(#REF!,#REF!,$B278,#REF!,AD$9,#REF!,AE$9)+ROUND((AG278-SUMIFS(#REF!,#REF!,$B278,#REF!,AD$9,#REF!,AE$9))*$AG$10,0),0))),"")</f>
        <v/>
      </c>
      <c r="AG278" s="165">
        <f t="shared" si="127"/>
        <v>0</v>
      </c>
      <c r="AH278" s="201"/>
      <c r="AI278" s="227"/>
      <c r="AJ278" s="227"/>
      <c r="AK278" s="201" t="str">
        <f t="shared" si="131"/>
        <v/>
      </c>
      <c r="AM278" s="203" t="e">
        <f>#REF!</f>
        <v>#REF!</v>
      </c>
      <c r="AN278" s="166" t="e">
        <f>#REF!</f>
        <v>#REF!</v>
      </c>
      <c r="AO278" s="166" t="e">
        <f>#REF!</f>
        <v>#REF!</v>
      </c>
      <c r="AP278" s="166" t="e">
        <f>#REF!</f>
        <v>#REF!</v>
      </c>
      <c r="AQ278" s="166">
        <f t="shared" si="26"/>
        <v>9</v>
      </c>
      <c r="AR278" s="232" t="s">
        <v>706</v>
      </c>
      <c r="AS278" s="116"/>
      <c r="AT278" s="201"/>
      <c r="AU278" s="106"/>
      <c r="AV278" s="233"/>
    </row>
    <row r="279" spans="1:48" s="107" customFormat="1" hidden="1" outlineLevel="1">
      <c r="A279" s="162" t="str">
        <f>IFERROR(IF(Table48[[#This Row],[We Effect Funding SEK]]=0,"",INDEX(#REF!,MATCH(Table48[[#This Row],[Nr.]],#REF!,0),5)),"")</f>
        <v/>
      </c>
      <c r="B279" s="162" t="str">
        <f>'Budget 2023-2024'!B278</f>
        <v>4.5.4.3.10</v>
      </c>
      <c r="C279" s="163" t="str">
        <f>'Budget 2023-2024'!C278</f>
        <v>[write the cost]</v>
      </c>
      <c r="D279" s="164" t="s">
        <v>639</v>
      </c>
      <c r="E279" s="165">
        <f>'Budget 2023-2024'!G278</f>
        <v>0</v>
      </c>
      <c r="F279" s="165">
        <f>'Budget 2023-2024'!H278</f>
        <v>0</v>
      </c>
      <c r="G279" s="115"/>
      <c r="H279" s="141"/>
      <c r="I279" s="115"/>
      <c r="J279" s="115"/>
      <c r="K279" s="115"/>
      <c r="L279" s="165"/>
      <c r="M279" s="165"/>
      <c r="N279" s="165">
        <f t="shared" si="125"/>
        <v>0</v>
      </c>
      <c r="O279" s="165">
        <f t="shared" si="128"/>
        <v>0</v>
      </c>
      <c r="P279" s="201"/>
      <c r="Q279" s="117"/>
      <c r="R279" s="117"/>
      <c r="S279" s="115" t="str">
        <f t="shared" si="129"/>
        <v/>
      </c>
      <c r="T279" s="106"/>
      <c r="U279" s="164"/>
      <c r="V279" s="164"/>
      <c r="W279" s="165" t="str">
        <f>IFERROR(ROUND(SUMIFS(#REF!,#REF!,$A279,#REF!,U$9,#REF!,V$9)+ROUND((X279-SUMIFS(#REF!,#REF!,$A279,#REF!,U$9,#REF!,V$9))*$X$10,0),0),"")</f>
        <v/>
      </c>
      <c r="X279" s="165">
        <f t="shared" si="126"/>
        <v>0</v>
      </c>
      <c r="Y279" s="201"/>
      <c r="Z279" s="227"/>
      <c r="AA279" s="227"/>
      <c r="AB279" s="115" t="str">
        <f t="shared" si="130"/>
        <v/>
      </c>
      <c r="AC279" s="106"/>
      <c r="AD279" s="164"/>
      <c r="AE279" s="164"/>
      <c r="AF279" s="165" t="str">
        <f>IFERROR(IF(AND($AG$10=$X$10,AG279=X279),W279,(ROUND(SUMIFS(#REF!,#REF!,$B279,#REF!,AD$9,#REF!,AE$9)+ROUND((AG279-SUMIFS(#REF!,#REF!,$B279,#REF!,AD$9,#REF!,AE$9))*$AG$10,0),0))),"")</f>
        <v/>
      </c>
      <c r="AG279" s="165">
        <f t="shared" si="127"/>
        <v>0</v>
      </c>
      <c r="AH279" s="201"/>
      <c r="AI279" s="227"/>
      <c r="AJ279" s="227"/>
      <c r="AK279" s="201" t="str">
        <f t="shared" si="131"/>
        <v/>
      </c>
      <c r="AM279" s="203" t="e">
        <f>#REF!</f>
        <v>#REF!</v>
      </c>
      <c r="AN279" s="166" t="e">
        <f>#REF!</f>
        <v>#REF!</v>
      </c>
      <c r="AO279" s="166" t="e">
        <f>#REF!</f>
        <v>#REF!</v>
      </c>
      <c r="AP279" s="166" t="e">
        <f>#REF!</f>
        <v>#REF!</v>
      </c>
      <c r="AQ279" s="166">
        <f t="shared" si="26"/>
        <v>10</v>
      </c>
      <c r="AR279" s="232" t="s">
        <v>706</v>
      </c>
      <c r="AS279" s="116"/>
      <c r="AT279" s="201"/>
      <c r="AU279" s="106"/>
      <c r="AV279" s="233"/>
    </row>
    <row r="280" spans="1:48" s="107" customFormat="1">
      <c r="A280" s="181" t="str">
        <f>IFERROR(IF(Table48[[#This Row],[We Effect Funding SEK]]=0,"",INDEX(#REF!,MATCH(Table48[[#This Row],[Nr.]],#REF!,0),5)),"")</f>
        <v/>
      </c>
      <c r="B280" s="182" t="str">
        <f>'Budget 2023-2024'!B279</f>
        <v>4.5.4.4</v>
      </c>
      <c r="C280" s="183" t="str">
        <f>'Budget 2023-2024'!C279</f>
        <v>National Magazine Moja Zemja - dissemination</v>
      </c>
      <c r="D280" s="184"/>
      <c r="E280" s="184">
        <f>SUM(E281:E290)</f>
        <v>288000</v>
      </c>
      <c r="F280" s="184">
        <f>SUM(F281:F290)</f>
        <v>54827</v>
      </c>
      <c r="G280" s="115"/>
      <c r="H280" s="141"/>
      <c r="I280" s="115"/>
      <c r="J280" s="115"/>
      <c r="K280" s="115"/>
      <c r="L280" s="184">
        <f>SUM(L281:L290)</f>
        <v>0</v>
      </c>
      <c r="M280" s="184">
        <f>SUM(M281:M290)</f>
        <v>0</v>
      </c>
      <c r="N280" s="184">
        <f>SUM(N281:N290)</f>
        <v>2880007483</v>
      </c>
      <c r="O280" s="184">
        <f>SUM(O281:O290)</f>
        <v>54827</v>
      </c>
      <c r="P280" s="201"/>
      <c r="Q280" s="117"/>
      <c r="R280" s="117"/>
      <c r="S280" s="115">
        <f t="shared" si="129"/>
        <v>80.959999999999994</v>
      </c>
      <c r="T280" s="106"/>
      <c r="U280" s="184">
        <f>SUM(U281:U290)</f>
        <v>0</v>
      </c>
      <c r="V280" s="184">
        <f>SUM(V281:V290)</f>
        <v>0</v>
      </c>
      <c r="W280" s="184">
        <f>SUM(W281:W290)</f>
        <v>0</v>
      </c>
      <c r="X280" s="184">
        <f>SUM(X281:X290)</f>
        <v>54827</v>
      </c>
      <c r="Y280" s="201"/>
      <c r="Z280" s="118"/>
      <c r="AA280" s="118"/>
      <c r="AB280" s="115" t="str">
        <f t="shared" si="130"/>
        <v/>
      </c>
      <c r="AC280" s="106"/>
      <c r="AD280" s="184">
        <f>SUM(AD281:AD290)</f>
        <v>0</v>
      </c>
      <c r="AE280" s="184">
        <f>SUM(AE281:AE290)</f>
        <v>0</v>
      </c>
      <c r="AF280" s="184">
        <f>SUM(AF281:AF290)</f>
        <v>0</v>
      </c>
      <c r="AG280" s="184">
        <f>SUM(AG281:AG290)</f>
        <v>54827</v>
      </c>
      <c r="AH280" s="201"/>
      <c r="AI280" s="118"/>
      <c r="AJ280" s="118"/>
      <c r="AK280" s="201" t="str">
        <f t="shared" si="131"/>
        <v/>
      </c>
      <c r="AM280" s="203" t="e">
        <f>#REF!</f>
        <v>#REF!</v>
      </c>
      <c r="AN280" s="166" t="e">
        <f>#REF!</f>
        <v>#REF!</v>
      </c>
      <c r="AO280" s="166" t="e">
        <f>#REF!</f>
        <v>#REF!</v>
      </c>
      <c r="AP280" s="166" t="e">
        <f>#REF!</f>
        <v>#REF!</v>
      </c>
      <c r="AQ280" s="166">
        <f t="shared" si="26"/>
        <v>7</v>
      </c>
      <c r="AR280" s="232" t="s">
        <v>705</v>
      </c>
      <c r="AS280" s="116"/>
      <c r="AT280" s="201"/>
      <c r="AU280" s="106"/>
      <c r="AV280" s="233"/>
    </row>
    <row r="281" spans="1:48" s="107" customFormat="1" outlineLevel="1">
      <c r="A281" s="162" t="str">
        <f>IFERROR(IF(Table48[[#This Row],[We Effect Funding SEK]]=0,"",INDEX(#REF!,MATCH(Table48[[#This Row],[Nr.]],#REF!,0),5)),"")</f>
        <v/>
      </c>
      <c r="B281" s="162" t="str">
        <f>'Budget 2023-2024'!B280</f>
        <v>4.5.4.4.1</v>
      </c>
      <c r="C281" s="163" t="str">
        <f>'Budget 2023-2024'!C280</f>
        <v>Fee for journalist</v>
      </c>
      <c r="D281" s="164" t="s">
        <v>639</v>
      </c>
      <c r="E281" s="165">
        <f>'Budget 2023-2024'!G280</f>
        <v>102000</v>
      </c>
      <c r="F281" s="165">
        <f>'Budget 2023-2024'!H280</f>
        <v>19418</v>
      </c>
      <c r="G281" s="115"/>
      <c r="H281" s="141"/>
      <c r="I281" s="115"/>
      <c r="J281" s="115"/>
      <c r="K281" s="115"/>
      <c r="L281" s="165"/>
      <c r="M281" s="165"/>
      <c r="N281" s="165">
        <f t="shared" ref="N281:N290" si="132">IFERROR(ROUND(O281*$O$10,0),0)</f>
        <v>1020008122</v>
      </c>
      <c r="O281" s="165">
        <f>IFERROR(IF(L281+M281=0,F281,ROUND(F281+ROUND(L281/$O$10,2)-ROUND(M281/$O$10,2),0)),0)</f>
        <v>19418</v>
      </c>
      <c r="P281" s="201"/>
      <c r="Q281" s="117"/>
      <c r="R281" s="117"/>
      <c r="S281" s="115" t="str">
        <f t="shared" si="129"/>
        <v/>
      </c>
      <c r="T281" s="106"/>
      <c r="U281" s="164"/>
      <c r="V281" s="164"/>
      <c r="W281" s="165" t="str">
        <f>IFERROR(ROUND(SUMIFS(#REF!,#REF!,$A281,#REF!,U$9,#REF!,V$9)+ROUND((X281-SUMIFS(#REF!,#REF!,$A281,#REF!,U$9,#REF!,V$9))*$X$10,0),0),"")</f>
        <v/>
      </c>
      <c r="X281" s="165">
        <f t="shared" ref="X281:X290" si="133">IFERROR(IF(U281+V281=0,O281,ROUND(O281+ROUND(U281/$X$10,2)-ROUND(V281/$X$10,2),0)),0)</f>
        <v>19418</v>
      </c>
      <c r="Y281" s="201"/>
      <c r="Z281" s="227"/>
      <c r="AA281" s="227"/>
      <c r="AB281" s="115" t="str">
        <f t="shared" si="130"/>
        <v/>
      </c>
      <c r="AC281" s="106"/>
      <c r="AD281" s="164"/>
      <c r="AE281" s="164"/>
      <c r="AF281" s="165" t="str">
        <f>IFERROR(IF(AND($AG$10=$X$10,AG281=X281),W281,(ROUND(SUMIFS(#REF!,#REF!,$B281,#REF!,AD$9,#REF!,AE$9)+ROUND((AG281-SUMIFS(#REF!,#REF!,$B281,#REF!,AD$9,#REF!,AE$9))*$AG$10,0),0))),"")</f>
        <v/>
      </c>
      <c r="AG281" s="165">
        <f t="shared" ref="AG281:AG290" si="134">IFERROR(IF(AD281+AE281=0,X281,ROUND(X281+ROUND(AD281/$AG$10,2)-ROUND(AE281/$AG$10,2),0)),0)</f>
        <v>19418</v>
      </c>
      <c r="AH281" s="201"/>
      <c r="AI281" s="227"/>
      <c r="AJ281" s="227"/>
      <c r="AK281" s="201" t="str">
        <f t="shared" si="131"/>
        <v/>
      </c>
      <c r="AM281" s="203" t="e">
        <f>#REF!</f>
        <v>#REF!</v>
      </c>
      <c r="AN281" s="166" t="e">
        <f>#REF!</f>
        <v>#REF!</v>
      </c>
      <c r="AO281" s="166" t="e">
        <f>#REF!</f>
        <v>#REF!</v>
      </c>
      <c r="AP281" s="166" t="e">
        <f>#REF!</f>
        <v>#REF!</v>
      </c>
      <c r="AQ281" s="166">
        <f t="shared" si="26"/>
        <v>9</v>
      </c>
      <c r="AR281" s="232" t="s">
        <v>706</v>
      </c>
      <c r="AS281" s="116"/>
      <c r="AT281" s="201"/>
      <c r="AU281" s="106"/>
      <c r="AV281" s="233"/>
    </row>
    <row r="282" spans="1:48" s="107" customFormat="1" outlineLevel="1">
      <c r="A282" s="162" t="str">
        <f>IFERROR(IF(Table48[[#This Row],[We Effect Funding SEK]]=0,"",INDEX(#REF!,MATCH(Table48[[#This Row],[Nr.]],#REF!,0),5)),"")</f>
        <v/>
      </c>
      <c r="B282" s="162" t="str">
        <f>'Budget 2023-2024'!B281</f>
        <v>4.5.4.4.2</v>
      </c>
      <c r="C282" s="163" t="str">
        <f>'Budget 2023-2024'!C281</f>
        <v>Invoice for design and printing of Moja Zemja</v>
      </c>
      <c r="D282" s="164" t="s">
        <v>639</v>
      </c>
      <c r="E282" s="165">
        <f>'Budget 2023-2024'!G281</f>
        <v>186000</v>
      </c>
      <c r="F282" s="165">
        <f>'Budget 2023-2024'!H281</f>
        <v>35409</v>
      </c>
      <c r="G282" s="115"/>
      <c r="H282" s="141"/>
      <c r="I282" s="115"/>
      <c r="J282" s="115"/>
      <c r="K282" s="115"/>
      <c r="L282" s="165"/>
      <c r="M282" s="165"/>
      <c r="N282" s="165">
        <f t="shared" si="132"/>
        <v>1859999361</v>
      </c>
      <c r="O282" s="165">
        <f>IFERROR(IF(L282+M282=0,F282,ROUND(F282+ROUND(L282/$O$10,2)-ROUND(M282/$O$10,2),0)),0)</f>
        <v>35409</v>
      </c>
      <c r="P282" s="201"/>
      <c r="Q282" s="117"/>
      <c r="R282" s="117"/>
      <c r="S282" s="115"/>
      <c r="T282" s="106"/>
      <c r="U282" s="164"/>
      <c r="V282" s="164"/>
      <c r="W282" s="165" t="str">
        <f>IFERROR(ROUND(SUMIFS(#REF!,#REF!,$A282,#REF!,U$9,#REF!,V$9)+ROUND((X282-SUMIFS(#REF!,#REF!,$A282,#REF!,U$9,#REF!,V$9))*$X$10,0),0),"")</f>
        <v/>
      </c>
      <c r="X282" s="165">
        <f t="shared" si="133"/>
        <v>35409</v>
      </c>
      <c r="Y282" s="201"/>
      <c r="Z282" s="227"/>
      <c r="AA282" s="227"/>
      <c r="AB282" s="115"/>
      <c r="AC282" s="106"/>
      <c r="AD282" s="164"/>
      <c r="AE282" s="164"/>
      <c r="AF282" s="165" t="str">
        <f>IFERROR(IF(AND($AG$10=$X$10,AG282=X282),W282,(ROUND(SUMIFS(#REF!,#REF!,$B282,#REF!,AD$9,#REF!,AE$9)+ROUND((AG282-SUMIFS(#REF!,#REF!,$B282,#REF!,AD$9,#REF!,AE$9))*$AG$10,0),0))),"")</f>
        <v/>
      </c>
      <c r="AG282" s="165">
        <f t="shared" si="134"/>
        <v>35409</v>
      </c>
      <c r="AH282" s="201"/>
      <c r="AI282" s="227"/>
      <c r="AJ282" s="227"/>
      <c r="AK282" s="201"/>
      <c r="AM282" s="203" t="e">
        <f>#REF!</f>
        <v>#REF!</v>
      </c>
      <c r="AN282" s="166" t="e">
        <f>#REF!</f>
        <v>#REF!</v>
      </c>
      <c r="AO282" s="166" t="e">
        <f>#REF!</f>
        <v>#REF!</v>
      </c>
      <c r="AP282" s="166" t="e">
        <f>#REF!</f>
        <v>#REF!</v>
      </c>
      <c r="AQ282" s="166">
        <f t="shared" si="26"/>
        <v>9</v>
      </c>
      <c r="AR282" s="232" t="s">
        <v>706</v>
      </c>
      <c r="AS282" s="116"/>
      <c r="AT282" s="201"/>
      <c r="AU282" s="106"/>
      <c r="AV282" s="233"/>
    </row>
    <row r="283" spans="1:48" s="107" customFormat="1" hidden="1" outlineLevel="1">
      <c r="A283" s="162" t="str">
        <f>IFERROR(IF(Table48[[#This Row],[We Effect Funding SEK]]=0,"",INDEX(#REF!,MATCH(Table48[[#This Row],[Nr.]],#REF!,0),5)),"")</f>
        <v/>
      </c>
      <c r="B283" s="162" t="str">
        <f>'Budget 2023-2024'!B282</f>
        <v>4.5.4.4.3</v>
      </c>
      <c r="C283" s="163" t="str">
        <f>'Budget 2023-2024'!C282</f>
        <v>[write the cost]</v>
      </c>
      <c r="D283" s="164" t="s">
        <v>639</v>
      </c>
      <c r="E283" s="165">
        <f>'Budget 2023-2024'!G282</f>
        <v>0</v>
      </c>
      <c r="F283" s="165">
        <f>'Budget 2023-2024'!H282</f>
        <v>0</v>
      </c>
      <c r="G283" s="115"/>
      <c r="H283" s="141"/>
      <c r="I283" s="115"/>
      <c r="J283" s="115"/>
      <c r="K283" s="115"/>
      <c r="L283" s="165"/>
      <c r="M283" s="165"/>
      <c r="N283" s="165">
        <f t="shared" si="132"/>
        <v>0</v>
      </c>
      <c r="O283" s="165">
        <f>IFERROR(IF(L283+M283=0,F283,ROUND(F283+ROUND(L283/$O$10,2)-ROUND(M283/$O$10,2),0)),0)</f>
        <v>0</v>
      </c>
      <c r="P283" s="201"/>
      <c r="Q283" s="117"/>
      <c r="R283" s="117"/>
      <c r="S283" s="115"/>
      <c r="T283" s="106"/>
      <c r="U283" s="164"/>
      <c r="V283" s="164"/>
      <c r="W283" s="165" t="str">
        <f>IFERROR(ROUND(SUMIFS(#REF!,#REF!,$A283,#REF!,U$9,#REF!,V$9)+ROUND((X283-SUMIFS(#REF!,#REF!,$A283,#REF!,U$9,#REF!,V$9))*$X$10,0),0),"")</f>
        <v/>
      </c>
      <c r="X283" s="165">
        <f t="shared" si="133"/>
        <v>0</v>
      </c>
      <c r="Y283" s="201"/>
      <c r="Z283" s="227"/>
      <c r="AA283" s="227"/>
      <c r="AB283" s="115"/>
      <c r="AC283" s="106"/>
      <c r="AD283" s="164"/>
      <c r="AE283" s="164"/>
      <c r="AF283" s="165" t="str">
        <f>IFERROR(IF(AND($AG$10=$X$10,AG283=X283),W283,(ROUND(SUMIFS(#REF!,#REF!,$B283,#REF!,AD$9,#REF!,AE$9)+ROUND((AG283-SUMIFS(#REF!,#REF!,$B283,#REF!,AD$9,#REF!,AE$9))*$AG$10,0),0))),"")</f>
        <v/>
      </c>
      <c r="AG283" s="165">
        <f t="shared" si="134"/>
        <v>0</v>
      </c>
      <c r="AH283" s="201"/>
      <c r="AI283" s="227"/>
      <c r="AJ283" s="227"/>
      <c r="AK283" s="201"/>
      <c r="AM283" s="203" t="e">
        <f>#REF!</f>
        <v>#REF!</v>
      </c>
      <c r="AN283" s="166" t="e">
        <f>#REF!</f>
        <v>#REF!</v>
      </c>
      <c r="AO283" s="166" t="e">
        <f>#REF!</f>
        <v>#REF!</v>
      </c>
      <c r="AP283" s="166" t="e">
        <f>#REF!</f>
        <v>#REF!</v>
      </c>
      <c r="AQ283" s="166">
        <f t="shared" si="26"/>
        <v>9</v>
      </c>
      <c r="AR283" s="232" t="s">
        <v>706</v>
      </c>
      <c r="AS283" s="116"/>
      <c r="AT283" s="201"/>
      <c r="AU283" s="106"/>
      <c r="AV283" s="233"/>
    </row>
    <row r="284" spans="1:48" s="107" customFormat="1" hidden="1" outlineLevel="1">
      <c r="A284" s="162" t="str">
        <f>IFERROR(IF(Table48[[#This Row],[We Effect Funding SEK]]=0,"",INDEX(#REF!,MATCH(Table48[[#This Row],[Nr.]],#REF!,0),5)),"")</f>
        <v/>
      </c>
      <c r="B284" s="162" t="str">
        <f>'Budget 2023-2024'!B283</f>
        <v>4.5.4.4.4</v>
      </c>
      <c r="C284" s="163" t="str">
        <f>'Budget 2023-2024'!C283</f>
        <v>[write the cost]</v>
      </c>
      <c r="D284" s="164" t="s">
        <v>639</v>
      </c>
      <c r="E284" s="165">
        <f>'Budget 2023-2024'!G283</f>
        <v>0</v>
      </c>
      <c r="F284" s="165">
        <f>'Budget 2023-2024'!H283</f>
        <v>0</v>
      </c>
      <c r="G284" s="115"/>
      <c r="H284" s="141"/>
      <c r="I284" s="115"/>
      <c r="J284" s="115"/>
      <c r="K284" s="115"/>
      <c r="L284" s="165"/>
      <c r="M284" s="165"/>
      <c r="N284" s="165">
        <f t="shared" si="132"/>
        <v>0</v>
      </c>
      <c r="O284" s="165">
        <f>IFERROR(IF(L284+M284=0,F284,ROUND(F284+ROUND(L284/$O$10,2)-ROUND(M284/$O$10,2),0)),0)</f>
        <v>0</v>
      </c>
      <c r="P284" s="201"/>
      <c r="Q284" s="117"/>
      <c r="R284" s="117"/>
      <c r="S284" s="115"/>
      <c r="T284" s="106"/>
      <c r="U284" s="164"/>
      <c r="V284" s="164"/>
      <c r="W284" s="165" t="str">
        <f>IFERROR(ROUND(SUMIFS(#REF!,#REF!,$A284,#REF!,U$9,#REF!,V$9)+ROUND((X284-SUMIFS(#REF!,#REF!,$A284,#REF!,U$9,#REF!,V$9))*$X$10,0),0),"")</f>
        <v/>
      </c>
      <c r="X284" s="165">
        <f t="shared" si="133"/>
        <v>0</v>
      </c>
      <c r="Y284" s="201"/>
      <c r="Z284" s="227"/>
      <c r="AA284" s="227"/>
      <c r="AB284" s="115"/>
      <c r="AC284" s="106"/>
      <c r="AD284" s="164"/>
      <c r="AE284" s="164"/>
      <c r="AF284" s="165" t="str">
        <f>IFERROR(IF(AND($AG$10=$X$10,AG284=X284),W284,(ROUND(SUMIFS(#REF!,#REF!,$B284,#REF!,AD$9,#REF!,AE$9)+ROUND((AG284-SUMIFS(#REF!,#REF!,$B284,#REF!,AD$9,#REF!,AE$9))*$AG$10,0),0))),"")</f>
        <v/>
      </c>
      <c r="AG284" s="165">
        <f t="shared" si="134"/>
        <v>0</v>
      </c>
      <c r="AH284" s="201"/>
      <c r="AI284" s="227"/>
      <c r="AJ284" s="227"/>
      <c r="AK284" s="201"/>
      <c r="AM284" s="203" t="e">
        <f>#REF!</f>
        <v>#REF!</v>
      </c>
      <c r="AN284" s="166" t="e">
        <f>#REF!</f>
        <v>#REF!</v>
      </c>
      <c r="AO284" s="166" t="e">
        <f>#REF!</f>
        <v>#REF!</v>
      </c>
      <c r="AP284" s="166" t="e">
        <f>#REF!</f>
        <v>#REF!</v>
      </c>
      <c r="AQ284" s="166">
        <f t="shared" si="26"/>
        <v>9</v>
      </c>
      <c r="AR284" s="232" t="s">
        <v>706</v>
      </c>
      <c r="AS284" s="116"/>
      <c r="AT284" s="201"/>
      <c r="AU284" s="106"/>
      <c r="AV284" s="233"/>
    </row>
    <row r="285" spans="1:48" s="107" customFormat="1" hidden="1" outlineLevel="1">
      <c r="A285" s="162" t="str">
        <f>IFERROR(IF(Table48[[#This Row],[We Effect Funding SEK]]=0,"",INDEX(#REF!,MATCH(Table48[[#This Row],[Nr.]],#REF!,0),5)),"")</f>
        <v/>
      </c>
      <c r="B285" s="162" t="str">
        <f>'Budget 2023-2024'!B284</f>
        <v>4.5.4.4.5</v>
      </c>
      <c r="C285" s="163" t="str">
        <f>'Budget 2023-2024'!C284</f>
        <v>[write the cost]</v>
      </c>
      <c r="D285" s="164" t="s">
        <v>639</v>
      </c>
      <c r="E285" s="165">
        <f>'Budget 2023-2024'!G284</f>
        <v>0</v>
      </c>
      <c r="F285" s="165">
        <f>'Budget 2023-2024'!H284</f>
        <v>0</v>
      </c>
      <c r="G285" s="115"/>
      <c r="H285" s="141"/>
      <c r="I285" s="115"/>
      <c r="J285" s="115"/>
      <c r="K285" s="115"/>
      <c r="L285" s="165"/>
      <c r="M285" s="165"/>
      <c r="N285" s="165">
        <f t="shared" si="132"/>
        <v>0</v>
      </c>
      <c r="O285" s="165">
        <f t="shared" ref="O285:O290" si="135">IFERROR(IF(L285+M285=0,F285,ROUND(F285+ROUND(L285/$O$10,2)-ROUND(M285/$O$10,2),0)),0)</f>
        <v>0</v>
      </c>
      <c r="P285" s="201"/>
      <c r="Q285" s="117"/>
      <c r="R285" s="117"/>
      <c r="S285" s="115" t="str">
        <f t="shared" ref="S285:S292" si="136">IF(OR($AR285="Total Project Costs",$AR285="Heading",$AR285="Subheading",$AR285="Component",$AR285="Output",$AR285="Activity",$AR285="Budget Line"),IF(AND(E285=0,O285=0),"",IF(AND(E285=0,O285&gt;0),100,IF(AND(E285&gt;0,O285=0),100,IF(E285=O285,"",ABS(ROUND((O285-E285)/E285,4)*100))))),"")</f>
        <v/>
      </c>
      <c r="T285" s="106"/>
      <c r="U285" s="164"/>
      <c r="V285" s="164"/>
      <c r="W285" s="165" t="str">
        <f>IFERROR(ROUND(SUMIFS(#REF!,#REF!,$A285,#REF!,U$9,#REF!,V$9)+ROUND((X285-SUMIFS(#REF!,#REF!,$A285,#REF!,U$9,#REF!,V$9))*$X$10,0),0),"")</f>
        <v/>
      </c>
      <c r="X285" s="165">
        <f t="shared" si="133"/>
        <v>0</v>
      </c>
      <c r="Y285" s="201"/>
      <c r="Z285" s="227"/>
      <c r="AA285" s="227"/>
      <c r="AB285" s="115" t="str">
        <f t="shared" ref="AB285:AB292" si="137">IF(OR($AR285="Total Project Costs",$AR285="Heading",$AR285="Subheading",$AR285="Component",$AR285="Output",$AR285="Activity",$AR285="Budget Line"),IF(AND(O285=0,X285=0),"",IF(AND(O285=0,X285&gt;0),100,IF(AND(O285&gt;0,X285=0),100,IF(O285=X285,"",ABS(ROUND((X285-O285)/O285,4)*100))))),"")</f>
        <v/>
      </c>
      <c r="AC285" s="106"/>
      <c r="AD285" s="164"/>
      <c r="AE285" s="164"/>
      <c r="AF285" s="165" t="str">
        <f>IFERROR(IF(AND($AG$10=$X$10,AG285=X285),W285,(ROUND(SUMIFS(#REF!,#REF!,$B285,#REF!,AD$9,#REF!,AE$9)+ROUND((AG285-SUMIFS(#REF!,#REF!,$B285,#REF!,AD$9,#REF!,AE$9))*$AG$10,0),0))),"")</f>
        <v/>
      </c>
      <c r="AG285" s="165">
        <f t="shared" si="134"/>
        <v>0</v>
      </c>
      <c r="AH285" s="201"/>
      <c r="AI285" s="227"/>
      <c r="AJ285" s="227"/>
      <c r="AK285" s="201" t="str">
        <f t="shared" ref="AK285:AK292" si="138">IF(OR($AR285="Total Project Costs",$AR285="Heading",$AR285="Subheading",$AR285="Component",$AR285="Output",$AR285="Activity",$AR285="Budget Line"),IF(AND(X285=0,AG285=0),"",IF(AND(X285=0,AG285&gt;0),100,IF(AND(X285&gt;0,AG285=0),100,IF(X285=AG285,"",ABS(ROUND((AG285-X285)/X285,4)*100))))),"")</f>
        <v/>
      </c>
      <c r="AM285" s="203" t="e">
        <f>#REF!</f>
        <v>#REF!</v>
      </c>
      <c r="AN285" s="166" t="e">
        <f>#REF!</f>
        <v>#REF!</v>
      </c>
      <c r="AO285" s="166" t="e">
        <f>#REF!</f>
        <v>#REF!</v>
      </c>
      <c r="AP285" s="166" t="e">
        <f>#REF!</f>
        <v>#REF!</v>
      </c>
      <c r="AQ285" s="166">
        <f t="shared" si="26"/>
        <v>9</v>
      </c>
      <c r="AR285" s="232" t="s">
        <v>706</v>
      </c>
      <c r="AS285" s="116"/>
      <c r="AT285" s="201"/>
      <c r="AU285" s="106"/>
      <c r="AV285" s="233"/>
    </row>
    <row r="286" spans="1:48" s="107" customFormat="1" hidden="1" outlineLevel="1">
      <c r="A286" s="162" t="str">
        <f>IFERROR(IF(Table48[[#This Row],[We Effect Funding SEK]]=0,"",INDEX(#REF!,MATCH(Table48[[#This Row],[Nr.]],#REF!,0),5)),"")</f>
        <v/>
      </c>
      <c r="B286" s="162" t="str">
        <f>'Budget 2023-2024'!B285</f>
        <v>4.5.4.4.6</v>
      </c>
      <c r="C286" s="163" t="str">
        <f>'Budget 2023-2024'!C285</f>
        <v>[write the cost]</v>
      </c>
      <c r="D286" s="164" t="s">
        <v>639</v>
      </c>
      <c r="E286" s="165">
        <f>'Budget 2023-2024'!G285</f>
        <v>0</v>
      </c>
      <c r="F286" s="165">
        <f>'Budget 2023-2024'!H285</f>
        <v>0</v>
      </c>
      <c r="G286" s="115"/>
      <c r="H286" s="141"/>
      <c r="I286" s="115"/>
      <c r="J286" s="115"/>
      <c r="K286" s="115"/>
      <c r="L286" s="165"/>
      <c r="M286" s="165"/>
      <c r="N286" s="165">
        <f t="shared" si="132"/>
        <v>0</v>
      </c>
      <c r="O286" s="165">
        <f t="shared" si="135"/>
        <v>0</v>
      </c>
      <c r="P286" s="201"/>
      <c r="Q286" s="117"/>
      <c r="R286" s="117"/>
      <c r="S286" s="115" t="str">
        <f t="shared" si="136"/>
        <v/>
      </c>
      <c r="T286" s="106"/>
      <c r="U286" s="164"/>
      <c r="V286" s="164"/>
      <c r="W286" s="165" t="str">
        <f>IFERROR(ROUND(SUMIFS(#REF!,#REF!,$A286,#REF!,U$9,#REF!,V$9)+ROUND((X286-SUMIFS(#REF!,#REF!,$A286,#REF!,U$9,#REF!,V$9))*$X$10,0),0),"")</f>
        <v/>
      </c>
      <c r="X286" s="165">
        <f t="shared" si="133"/>
        <v>0</v>
      </c>
      <c r="Y286" s="201"/>
      <c r="Z286" s="227"/>
      <c r="AA286" s="227"/>
      <c r="AB286" s="115" t="str">
        <f t="shared" si="137"/>
        <v/>
      </c>
      <c r="AC286" s="106"/>
      <c r="AD286" s="164"/>
      <c r="AE286" s="164"/>
      <c r="AF286" s="165" t="str">
        <f>IFERROR(IF(AND($AG$10=$X$10,AG286=X286),W286,(ROUND(SUMIFS(#REF!,#REF!,$B286,#REF!,AD$9,#REF!,AE$9)+ROUND((AG286-SUMIFS(#REF!,#REF!,$B286,#REF!,AD$9,#REF!,AE$9))*$AG$10,0),0))),"")</f>
        <v/>
      </c>
      <c r="AG286" s="165">
        <f t="shared" si="134"/>
        <v>0</v>
      </c>
      <c r="AH286" s="201"/>
      <c r="AI286" s="227"/>
      <c r="AJ286" s="227"/>
      <c r="AK286" s="201" t="str">
        <f t="shared" si="138"/>
        <v/>
      </c>
      <c r="AM286" s="203" t="e">
        <f>#REF!</f>
        <v>#REF!</v>
      </c>
      <c r="AN286" s="166" t="e">
        <f>#REF!</f>
        <v>#REF!</v>
      </c>
      <c r="AO286" s="166" t="e">
        <f>#REF!</f>
        <v>#REF!</v>
      </c>
      <c r="AP286" s="166" t="e">
        <f>#REF!</f>
        <v>#REF!</v>
      </c>
      <c r="AQ286" s="166">
        <f t="shared" si="26"/>
        <v>9</v>
      </c>
      <c r="AR286" s="232" t="s">
        <v>706</v>
      </c>
      <c r="AS286" s="116"/>
      <c r="AT286" s="201"/>
      <c r="AU286" s="106"/>
      <c r="AV286" s="233"/>
    </row>
    <row r="287" spans="1:48" s="107" customFormat="1" hidden="1" outlineLevel="1">
      <c r="A287" s="162" t="str">
        <f>IFERROR(IF(Table48[[#This Row],[We Effect Funding SEK]]=0,"",INDEX(#REF!,MATCH(Table48[[#This Row],[Nr.]],#REF!,0),5)),"")</f>
        <v/>
      </c>
      <c r="B287" s="162" t="str">
        <f>'Budget 2023-2024'!B286</f>
        <v>4.5.4.4.7</v>
      </c>
      <c r="C287" s="163" t="str">
        <f>'Budget 2023-2024'!C286</f>
        <v>[write the cost]</v>
      </c>
      <c r="D287" s="164" t="s">
        <v>639</v>
      </c>
      <c r="E287" s="165">
        <f>'Budget 2023-2024'!G286</f>
        <v>0</v>
      </c>
      <c r="F287" s="165">
        <f>'Budget 2023-2024'!H286</f>
        <v>0</v>
      </c>
      <c r="G287" s="115"/>
      <c r="H287" s="141"/>
      <c r="I287" s="115"/>
      <c r="J287" s="115"/>
      <c r="K287" s="115"/>
      <c r="L287" s="165"/>
      <c r="M287" s="165"/>
      <c r="N287" s="165">
        <f t="shared" si="132"/>
        <v>0</v>
      </c>
      <c r="O287" s="165">
        <f t="shared" si="135"/>
        <v>0</v>
      </c>
      <c r="P287" s="201"/>
      <c r="Q287" s="117"/>
      <c r="R287" s="117"/>
      <c r="S287" s="115" t="str">
        <f t="shared" si="136"/>
        <v/>
      </c>
      <c r="T287" s="106"/>
      <c r="U287" s="164"/>
      <c r="V287" s="164"/>
      <c r="W287" s="165" t="str">
        <f>IFERROR(ROUND(SUMIFS(#REF!,#REF!,$A287,#REF!,U$9,#REF!,V$9)+ROUND((X287-SUMIFS(#REF!,#REF!,$A287,#REF!,U$9,#REF!,V$9))*$X$10,0),0),"")</f>
        <v/>
      </c>
      <c r="X287" s="165">
        <f t="shared" si="133"/>
        <v>0</v>
      </c>
      <c r="Y287" s="201"/>
      <c r="Z287" s="227"/>
      <c r="AA287" s="227"/>
      <c r="AB287" s="115" t="str">
        <f t="shared" si="137"/>
        <v/>
      </c>
      <c r="AC287" s="106"/>
      <c r="AD287" s="164"/>
      <c r="AE287" s="164"/>
      <c r="AF287" s="165" t="str">
        <f>IFERROR(IF(AND($AG$10=$X$10,AG287=X287),W287,(ROUND(SUMIFS(#REF!,#REF!,$B287,#REF!,AD$9,#REF!,AE$9)+ROUND((AG287-SUMIFS(#REF!,#REF!,$B287,#REF!,AD$9,#REF!,AE$9))*$AG$10,0),0))),"")</f>
        <v/>
      </c>
      <c r="AG287" s="165">
        <f t="shared" si="134"/>
        <v>0</v>
      </c>
      <c r="AH287" s="201"/>
      <c r="AI287" s="227"/>
      <c r="AJ287" s="227"/>
      <c r="AK287" s="201" t="str">
        <f t="shared" si="138"/>
        <v/>
      </c>
      <c r="AM287" s="203" t="e">
        <f>#REF!</f>
        <v>#REF!</v>
      </c>
      <c r="AN287" s="166" t="e">
        <f>#REF!</f>
        <v>#REF!</v>
      </c>
      <c r="AO287" s="166" t="e">
        <f>#REF!</f>
        <v>#REF!</v>
      </c>
      <c r="AP287" s="166" t="e">
        <f>#REF!</f>
        <v>#REF!</v>
      </c>
      <c r="AQ287" s="166">
        <f t="shared" si="26"/>
        <v>9</v>
      </c>
      <c r="AR287" s="232" t="s">
        <v>706</v>
      </c>
      <c r="AS287" s="116"/>
      <c r="AT287" s="201"/>
      <c r="AU287" s="106"/>
      <c r="AV287" s="233"/>
    </row>
    <row r="288" spans="1:48" s="107" customFormat="1" hidden="1" outlineLevel="1">
      <c r="A288" s="162" t="str">
        <f>IFERROR(IF(Table48[[#This Row],[We Effect Funding SEK]]=0,"",INDEX(#REF!,MATCH(Table48[[#This Row],[Nr.]],#REF!,0),5)),"")</f>
        <v/>
      </c>
      <c r="B288" s="162" t="str">
        <f>'Budget 2023-2024'!B287</f>
        <v>4.5.4.4.8</v>
      </c>
      <c r="C288" s="163" t="str">
        <f>'Budget 2023-2024'!C287</f>
        <v>[write the cost]</v>
      </c>
      <c r="D288" s="164" t="s">
        <v>639</v>
      </c>
      <c r="E288" s="165">
        <f>'Budget 2023-2024'!G287</f>
        <v>0</v>
      </c>
      <c r="F288" s="165">
        <f>'Budget 2023-2024'!H287</f>
        <v>0</v>
      </c>
      <c r="G288" s="115"/>
      <c r="H288" s="141"/>
      <c r="I288" s="115"/>
      <c r="J288" s="115"/>
      <c r="K288" s="115"/>
      <c r="L288" s="165"/>
      <c r="M288" s="165"/>
      <c r="N288" s="165">
        <f t="shared" si="132"/>
        <v>0</v>
      </c>
      <c r="O288" s="165">
        <f t="shared" si="135"/>
        <v>0</v>
      </c>
      <c r="P288" s="201"/>
      <c r="Q288" s="117"/>
      <c r="R288" s="117"/>
      <c r="S288" s="115" t="str">
        <f t="shared" si="136"/>
        <v/>
      </c>
      <c r="T288" s="106"/>
      <c r="U288" s="164"/>
      <c r="V288" s="164"/>
      <c r="W288" s="165" t="str">
        <f>IFERROR(ROUND(SUMIFS(#REF!,#REF!,$A288,#REF!,U$9,#REF!,V$9)+ROUND((X288-SUMIFS(#REF!,#REF!,$A288,#REF!,U$9,#REF!,V$9))*$X$10,0),0),"")</f>
        <v/>
      </c>
      <c r="X288" s="165">
        <f t="shared" si="133"/>
        <v>0</v>
      </c>
      <c r="Y288" s="201"/>
      <c r="Z288" s="227"/>
      <c r="AA288" s="227"/>
      <c r="AB288" s="115" t="str">
        <f t="shared" si="137"/>
        <v/>
      </c>
      <c r="AC288" s="106"/>
      <c r="AD288" s="164"/>
      <c r="AE288" s="164"/>
      <c r="AF288" s="165" t="str">
        <f>IFERROR(IF(AND($AG$10=$X$10,AG288=X288),W288,(ROUND(SUMIFS(#REF!,#REF!,$B288,#REF!,AD$9,#REF!,AE$9)+ROUND((AG288-SUMIFS(#REF!,#REF!,$B288,#REF!,AD$9,#REF!,AE$9))*$AG$10,0),0))),"")</f>
        <v/>
      </c>
      <c r="AG288" s="165">
        <f t="shared" si="134"/>
        <v>0</v>
      </c>
      <c r="AH288" s="201"/>
      <c r="AI288" s="227"/>
      <c r="AJ288" s="227"/>
      <c r="AK288" s="201" t="str">
        <f t="shared" si="138"/>
        <v/>
      </c>
      <c r="AM288" s="203" t="e">
        <f>#REF!</f>
        <v>#REF!</v>
      </c>
      <c r="AN288" s="166" t="e">
        <f>#REF!</f>
        <v>#REF!</v>
      </c>
      <c r="AO288" s="166" t="e">
        <f>#REF!</f>
        <v>#REF!</v>
      </c>
      <c r="AP288" s="166" t="e">
        <f>#REF!</f>
        <v>#REF!</v>
      </c>
      <c r="AQ288" s="166">
        <f t="shared" si="26"/>
        <v>9</v>
      </c>
      <c r="AR288" s="232" t="s">
        <v>706</v>
      </c>
      <c r="AS288" s="116"/>
      <c r="AT288" s="201"/>
      <c r="AU288" s="106"/>
      <c r="AV288" s="233"/>
    </row>
    <row r="289" spans="1:48" s="107" customFormat="1" hidden="1" outlineLevel="1">
      <c r="A289" s="162" t="str">
        <f>IFERROR(IF(Table48[[#This Row],[We Effect Funding SEK]]=0,"",INDEX(#REF!,MATCH(Table48[[#This Row],[Nr.]],#REF!,0),5)),"")</f>
        <v/>
      </c>
      <c r="B289" s="162" t="str">
        <f>'Budget 2023-2024'!B288</f>
        <v>4.5.4.4.9</v>
      </c>
      <c r="C289" s="163" t="str">
        <f>'Budget 2023-2024'!C288</f>
        <v>[write the cost]</v>
      </c>
      <c r="D289" s="164" t="s">
        <v>639</v>
      </c>
      <c r="E289" s="165">
        <f>'Budget 2023-2024'!G288</f>
        <v>0</v>
      </c>
      <c r="F289" s="165">
        <f>'Budget 2023-2024'!H288</f>
        <v>0</v>
      </c>
      <c r="G289" s="115"/>
      <c r="H289" s="141"/>
      <c r="I289" s="115"/>
      <c r="J289" s="115"/>
      <c r="K289" s="115"/>
      <c r="L289" s="165"/>
      <c r="M289" s="165"/>
      <c r="N289" s="165">
        <f t="shared" si="132"/>
        <v>0</v>
      </c>
      <c r="O289" s="165">
        <f t="shared" si="135"/>
        <v>0</v>
      </c>
      <c r="P289" s="201"/>
      <c r="Q289" s="117"/>
      <c r="R289" s="117"/>
      <c r="S289" s="115" t="str">
        <f t="shared" si="136"/>
        <v/>
      </c>
      <c r="T289" s="106"/>
      <c r="U289" s="164"/>
      <c r="V289" s="164"/>
      <c r="W289" s="165" t="str">
        <f>IFERROR(ROUND(SUMIFS(#REF!,#REF!,$A289,#REF!,U$9,#REF!,V$9)+ROUND((X289-SUMIFS(#REF!,#REF!,$A289,#REF!,U$9,#REF!,V$9))*$X$10,0),0),"")</f>
        <v/>
      </c>
      <c r="X289" s="165">
        <f t="shared" si="133"/>
        <v>0</v>
      </c>
      <c r="Y289" s="201"/>
      <c r="Z289" s="227"/>
      <c r="AA289" s="227"/>
      <c r="AB289" s="115" t="str">
        <f t="shared" si="137"/>
        <v/>
      </c>
      <c r="AC289" s="106"/>
      <c r="AD289" s="164"/>
      <c r="AE289" s="164"/>
      <c r="AF289" s="165" t="str">
        <f>IFERROR(IF(AND($AG$10=$X$10,AG289=X289),W289,(ROUND(SUMIFS(#REF!,#REF!,$B289,#REF!,AD$9,#REF!,AE$9)+ROUND((AG289-SUMIFS(#REF!,#REF!,$B289,#REF!,AD$9,#REF!,AE$9))*$AG$10,0),0))),"")</f>
        <v/>
      </c>
      <c r="AG289" s="165">
        <f t="shared" si="134"/>
        <v>0</v>
      </c>
      <c r="AH289" s="201"/>
      <c r="AI289" s="227"/>
      <c r="AJ289" s="227"/>
      <c r="AK289" s="201" t="str">
        <f t="shared" si="138"/>
        <v/>
      </c>
      <c r="AM289" s="203" t="e">
        <f>#REF!</f>
        <v>#REF!</v>
      </c>
      <c r="AN289" s="166" t="e">
        <f>#REF!</f>
        <v>#REF!</v>
      </c>
      <c r="AO289" s="166" t="e">
        <f>#REF!</f>
        <v>#REF!</v>
      </c>
      <c r="AP289" s="166" t="e">
        <f>#REF!</f>
        <v>#REF!</v>
      </c>
      <c r="AQ289" s="166">
        <f t="shared" si="26"/>
        <v>9</v>
      </c>
      <c r="AR289" s="232" t="s">
        <v>706</v>
      </c>
      <c r="AS289" s="116"/>
      <c r="AT289" s="201"/>
      <c r="AU289" s="106"/>
      <c r="AV289" s="233"/>
    </row>
    <row r="290" spans="1:48" s="107" customFormat="1" hidden="1" outlineLevel="1">
      <c r="A290" s="162" t="str">
        <f>IFERROR(IF(Table48[[#This Row],[We Effect Funding SEK]]=0,"",INDEX(#REF!,MATCH(Table48[[#This Row],[Nr.]],#REF!,0),5)),"")</f>
        <v/>
      </c>
      <c r="B290" s="162" t="str">
        <f>'Budget 2023-2024'!B289</f>
        <v>4.5.4.4.10</v>
      </c>
      <c r="C290" s="163" t="str">
        <f>'Budget 2023-2024'!C289</f>
        <v>[write the cost]</v>
      </c>
      <c r="D290" s="164" t="s">
        <v>639</v>
      </c>
      <c r="E290" s="165">
        <f>'Budget 2023-2024'!G289</f>
        <v>0</v>
      </c>
      <c r="F290" s="165">
        <f>'Budget 2023-2024'!H289</f>
        <v>0</v>
      </c>
      <c r="G290" s="115"/>
      <c r="H290" s="141"/>
      <c r="I290" s="115"/>
      <c r="J290" s="115"/>
      <c r="K290" s="115"/>
      <c r="L290" s="165"/>
      <c r="M290" s="165"/>
      <c r="N290" s="165">
        <f t="shared" si="132"/>
        <v>0</v>
      </c>
      <c r="O290" s="165">
        <f t="shared" si="135"/>
        <v>0</v>
      </c>
      <c r="P290" s="201"/>
      <c r="Q290" s="117"/>
      <c r="R290" s="117"/>
      <c r="S290" s="115" t="str">
        <f t="shared" si="136"/>
        <v/>
      </c>
      <c r="T290" s="106"/>
      <c r="U290" s="164"/>
      <c r="V290" s="164"/>
      <c r="W290" s="165" t="str">
        <f>IFERROR(ROUND(SUMIFS(#REF!,#REF!,$A290,#REF!,U$9,#REF!,V$9)+ROUND((X290-SUMIFS(#REF!,#REF!,$A290,#REF!,U$9,#REF!,V$9))*$X$10,0),0),"")</f>
        <v/>
      </c>
      <c r="X290" s="165">
        <f t="shared" si="133"/>
        <v>0</v>
      </c>
      <c r="Y290" s="201"/>
      <c r="Z290" s="227"/>
      <c r="AA290" s="227"/>
      <c r="AB290" s="115" t="str">
        <f t="shared" si="137"/>
        <v/>
      </c>
      <c r="AC290" s="106"/>
      <c r="AD290" s="164"/>
      <c r="AE290" s="164"/>
      <c r="AF290" s="165" t="str">
        <f>IFERROR(IF(AND($AG$10=$X$10,AG290=X290),W290,(ROUND(SUMIFS(#REF!,#REF!,$B290,#REF!,AD$9,#REF!,AE$9)+ROUND((AG290-SUMIFS(#REF!,#REF!,$B290,#REF!,AD$9,#REF!,AE$9))*$AG$10,0),0))),"")</f>
        <v/>
      </c>
      <c r="AG290" s="165">
        <f t="shared" si="134"/>
        <v>0</v>
      </c>
      <c r="AH290" s="201"/>
      <c r="AI290" s="227"/>
      <c r="AJ290" s="227"/>
      <c r="AK290" s="201" t="str">
        <f t="shared" si="138"/>
        <v/>
      </c>
      <c r="AM290" s="203" t="e">
        <f>#REF!</f>
        <v>#REF!</v>
      </c>
      <c r="AN290" s="166" t="e">
        <f>#REF!</f>
        <v>#REF!</v>
      </c>
      <c r="AO290" s="166" t="e">
        <f>#REF!</f>
        <v>#REF!</v>
      </c>
      <c r="AP290" s="166" t="e">
        <f>#REF!</f>
        <v>#REF!</v>
      </c>
      <c r="AQ290" s="166">
        <f t="shared" si="26"/>
        <v>10</v>
      </c>
      <c r="AR290" s="232" t="s">
        <v>706</v>
      </c>
      <c r="AS290" s="116"/>
      <c r="AT290" s="201"/>
      <c r="AU290" s="106"/>
      <c r="AV290" s="233"/>
    </row>
    <row r="291" spans="1:48" s="107" customFormat="1">
      <c r="A291" s="181" t="str">
        <f>IFERROR(IF(Table48[[#This Row],[We Effect Funding SEK]]=0,"",INDEX(#REF!,MATCH(Table48[[#This Row],[Nr.]],#REF!,0),5)),"")</f>
        <v/>
      </c>
      <c r="B291" s="182" t="str">
        <f>'Budget 2023-2024'!B290</f>
        <v>4.5.4.5</v>
      </c>
      <c r="C291" s="183" t="str">
        <f>'Budget 2023-2024'!C290</f>
        <v>Regional Magazine - Toka Ime</v>
      </c>
      <c r="D291" s="184"/>
      <c r="E291" s="184">
        <f>SUM(E292:E301)</f>
        <v>98000</v>
      </c>
      <c r="F291" s="184">
        <f>SUM(F292:F301)</f>
        <v>18657</v>
      </c>
      <c r="G291" s="115"/>
      <c r="H291" s="141"/>
      <c r="I291" s="115"/>
      <c r="J291" s="115"/>
      <c r="K291" s="115"/>
      <c r="L291" s="184">
        <f>SUM(L292:L301)</f>
        <v>0</v>
      </c>
      <c r="M291" s="184">
        <f>SUM(M292:M301)</f>
        <v>0</v>
      </c>
      <c r="N291" s="184">
        <f>SUM(N292:N301)</f>
        <v>980033553</v>
      </c>
      <c r="O291" s="184">
        <f>SUM(O292:O301)</f>
        <v>18657</v>
      </c>
      <c r="P291" s="201"/>
      <c r="Q291" s="117"/>
      <c r="R291" s="117"/>
      <c r="S291" s="115">
        <f t="shared" si="136"/>
        <v>80.959999999999994</v>
      </c>
      <c r="T291" s="106"/>
      <c r="U291" s="184">
        <f>SUM(U292:U301)</f>
        <v>0</v>
      </c>
      <c r="V291" s="184">
        <f>SUM(V292:V301)</f>
        <v>0</v>
      </c>
      <c r="W291" s="184">
        <f>SUM(W292:W301)</f>
        <v>0</v>
      </c>
      <c r="X291" s="184">
        <f>SUM(X292:X301)</f>
        <v>18657</v>
      </c>
      <c r="Y291" s="201"/>
      <c r="Z291" s="118"/>
      <c r="AA291" s="118"/>
      <c r="AB291" s="115" t="str">
        <f t="shared" si="137"/>
        <v/>
      </c>
      <c r="AC291" s="106"/>
      <c r="AD291" s="184">
        <f>SUM(AD292:AD301)</f>
        <v>0</v>
      </c>
      <c r="AE291" s="184">
        <f>SUM(AE292:AE301)</f>
        <v>0</v>
      </c>
      <c r="AF291" s="184">
        <f>SUM(AF292:AF301)</f>
        <v>0</v>
      </c>
      <c r="AG291" s="184">
        <f>SUM(AG292:AG301)</f>
        <v>18657</v>
      </c>
      <c r="AH291" s="201"/>
      <c r="AI291" s="118"/>
      <c r="AJ291" s="118"/>
      <c r="AK291" s="201" t="str">
        <f t="shared" si="138"/>
        <v/>
      </c>
      <c r="AM291" s="203" t="e">
        <f>#REF!</f>
        <v>#REF!</v>
      </c>
      <c r="AN291" s="166" t="e">
        <f>#REF!</f>
        <v>#REF!</v>
      </c>
      <c r="AO291" s="166" t="e">
        <f>#REF!</f>
        <v>#REF!</v>
      </c>
      <c r="AP291" s="166" t="e">
        <f>#REF!</f>
        <v>#REF!</v>
      </c>
      <c r="AQ291" s="166">
        <f t="shared" si="26"/>
        <v>7</v>
      </c>
      <c r="AR291" s="232" t="s">
        <v>705</v>
      </c>
      <c r="AS291" s="116"/>
      <c r="AT291" s="201"/>
      <c r="AU291" s="106"/>
      <c r="AV291" s="233"/>
    </row>
    <row r="292" spans="1:48" s="107" customFormat="1" outlineLevel="1">
      <c r="A292" s="162" t="str">
        <f>IFERROR(IF(Table48[[#This Row],[We Effect Funding SEK]]=0,"",INDEX(#REF!,MATCH(Table48[[#This Row],[Nr.]],#REF!,0),5)),"")</f>
        <v/>
      </c>
      <c r="B292" s="162" t="str">
        <f>'Budget 2023-2024'!B291</f>
        <v>4.5.4.5.1</v>
      </c>
      <c r="C292" s="163" t="str">
        <f>'Budget 2023-2024'!C291</f>
        <v>Invoice for design of Toka Ime</v>
      </c>
      <c r="D292" s="164" t="s">
        <v>639</v>
      </c>
      <c r="E292" s="165">
        <f>'Budget 2023-2024'!G291</f>
        <v>48000</v>
      </c>
      <c r="F292" s="165">
        <f>'Budget 2023-2024'!H291</f>
        <v>9138</v>
      </c>
      <c r="G292" s="115"/>
      <c r="H292" s="141"/>
      <c r="I292" s="115"/>
      <c r="J292" s="115"/>
      <c r="K292" s="115"/>
      <c r="L292" s="165"/>
      <c r="M292" s="165"/>
      <c r="N292" s="165">
        <f t="shared" ref="N292:N301" si="139">IFERROR(ROUND(O292*$O$10,0),0)</f>
        <v>480010002</v>
      </c>
      <c r="O292" s="165">
        <f>IFERROR(IF(L292+M292=0,F292,ROUND(F292+ROUND(L292/$O$10,2)-ROUND(M292/$O$10,2),0)),0)</f>
        <v>9138</v>
      </c>
      <c r="P292" s="201"/>
      <c r="Q292" s="117"/>
      <c r="R292" s="117"/>
      <c r="S292" s="115" t="str">
        <f t="shared" si="136"/>
        <v/>
      </c>
      <c r="T292" s="106"/>
      <c r="U292" s="164"/>
      <c r="V292" s="164"/>
      <c r="W292" s="165" t="str">
        <f>IFERROR(ROUND(SUMIFS(#REF!,#REF!,$A292,#REF!,U$9,#REF!,V$9)+ROUND((X292-SUMIFS(#REF!,#REF!,$A292,#REF!,U$9,#REF!,V$9))*$X$10,0),0),"")</f>
        <v/>
      </c>
      <c r="X292" s="165">
        <f t="shared" ref="X292:X301" si="140">IFERROR(IF(U292+V292=0,O292,ROUND(O292+ROUND(U292/$X$10,2)-ROUND(V292/$X$10,2),0)),0)</f>
        <v>9138</v>
      </c>
      <c r="Y292" s="201"/>
      <c r="Z292" s="227"/>
      <c r="AA292" s="227"/>
      <c r="AB292" s="115" t="str">
        <f t="shared" si="137"/>
        <v/>
      </c>
      <c r="AC292" s="106"/>
      <c r="AD292" s="164"/>
      <c r="AE292" s="164"/>
      <c r="AF292" s="165" t="str">
        <f>IFERROR(IF(AND($AG$10=$X$10,AG292=X292),W292,(ROUND(SUMIFS(#REF!,#REF!,$B292,#REF!,AD$9,#REF!,AE$9)+ROUND((AG292-SUMIFS(#REF!,#REF!,$B292,#REF!,AD$9,#REF!,AE$9))*$AG$10,0),0))),"")</f>
        <v/>
      </c>
      <c r="AG292" s="165">
        <f t="shared" ref="AG292:AG301" si="141">IFERROR(IF(AD292+AE292=0,X292,ROUND(X292+ROUND(AD292/$AG$10,2)-ROUND(AE292/$AG$10,2),0)),0)</f>
        <v>9138</v>
      </c>
      <c r="AH292" s="201"/>
      <c r="AI292" s="227"/>
      <c r="AJ292" s="227"/>
      <c r="AK292" s="201" t="str">
        <f t="shared" si="138"/>
        <v/>
      </c>
      <c r="AM292" s="203" t="e">
        <f>#REF!</f>
        <v>#REF!</v>
      </c>
      <c r="AN292" s="166" t="e">
        <f>#REF!</f>
        <v>#REF!</v>
      </c>
      <c r="AO292" s="166" t="e">
        <f>#REF!</f>
        <v>#REF!</v>
      </c>
      <c r="AP292" s="166" t="e">
        <f>#REF!</f>
        <v>#REF!</v>
      </c>
      <c r="AQ292" s="166">
        <f t="shared" si="26"/>
        <v>9</v>
      </c>
      <c r="AR292" s="232" t="s">
        <v>706</v>
      </c>
      <c r="AS292" s="116"/>
      <c r="AT292" s="201"/>
      <c r="AU292" s="106"/>
      <c r="AV292" s="233"/>
    </row>
    <row r="293" spans="1:48" s="107" customFormat="1" outlineLevel="1">
      <c r="A293" s="162" t="str">
        <f>IFERROR(IF(Table48[[#This Row],[We Effect Funding SEK]]=0,"",INDEX(#REF!,MATCH(Table48[[#This Row],[Nr.]],#REF!,0),5)),"")</f>
        <v/>
      </c>
      <c r="B293" s="162" t="str">
        <f>'Budget 2023-2024'!B292</f>
        <v>4.5.4.5.2</v>
      </c>
      <c r="C293" s="163" t="str">
        <f>'Budget 2023-2024'!C292</f>
        <v>Fee for translator</v>
      </c>
      <c r="D293" s="164" t="s">
        <v>639</v>
      </c>
      <c r="E293" s="165">
        <f>'Budget 2023-2024'!G292</f>
        <v>50000</v>
      </c>
      <c r="F293" s="165">
        <f>'Budget 2023-2024'!H292</f>
        <v>9519</v>
      </c>
      <c r="G293" s="115"/>
      <c r="H293" s="141"/>
      <c r="I293" s="115"/>
      <c r="J293" s="115"/>
      <c r="K293" s="115"/>
      <c r="L293" s="165"/>
      <c r="M293" s="165"/>
      <c r="N293" s="165">
        <f t="shared" si="139"/>
        <v>500023551</v>
      </c>
      <c r="O293" s="165">
        <f>IFERROR(IF(L293+M293=0,F293,ROUND(F293+ROUND(L293/$O$10,2)-ROUND(M293/$O$10,2),0)),0)</f>
        <v>9519</v>
      </c>
      <c r="P293" s="201"/>
      <c r="Q293" s="117"/>
      <c r="R293" s="117"/>
      <c r="S293" s="115"/>
      <c r="T293" s="106"/>
      <c r="U293" s="164"/>
      <c r="V293" s="164"/>
      <c r="W293" s="165" t="str">
        <f>IFERROR(ROUND(SUMIFS(#REF!,#REF!,$A293,#REF!,U$9,#REF!,V$9)+ROUND((X293-SUMIFS(#REF!,#REF!,$A293,#REF!,U$9,#REF!,V$9))*$X$10,0),0),"")</f>
        <v/>
      </c>
      <c r="X293" s="165">
        <f t="shared" si="140"/>
        <v>9519</v>
      </c>
      <c r="Y293" s="201"/>
      <c r="Z293" s="227"/>
      <c r="AA293" s="227"/>
      <c r="AB293" s="115"/>
      <c r="AC293" s="106"/>
      <c r="AD293" s="164"/>
      <c r="AE293" s="164"/>
      <c r="AF293" s="165" t="str">
        <f>IFERROR(IF(AND($AG$10=$X$10,AG293=X293),W293,(ROUND(SUMIFS(#REF!,#REF!,$B293,#REF!,AD$9,#REF!,AE$9)+ROUND((AG293-SUMIFS(#REF!,#REF!,$B293,#REF!,AD$9,#REF!,AE$9))*$AG$10,0),0))),"")</f>
        <v/>
      </c>
      <c r="AG293" s="165">
        <f t="shared" si="141"/>
        <v>9519</v>
      </c>
      <c r="AH293" s="201"/>
      <c r="AI293" s="227"/>
      <c r="AJ293" s="227"/>
      <c r="AK293" s="201"/>
      <c r="AM293" s="203" t="e">
        <f>#REF!</f>
        <v>#REF!</v>
      </c>
      <c r="AN293" s="166" t="e">
        <f>#REF!</f>
        <v>#REF!</v>
      </c>
      <c r="AO293" s="166" t="e">
        <f>#REF!</f>
        <v>#REF!</v>
      </c>
      <c r="AP293" s="166" t="e">
        <f>#REF!</f>
        <v>#REF!</v>
      </c>
      <c r="AQ293" s="166">
        <f t="shared" si="26"/>
        <v>9</v>
      </c>
      <c r="AR293" s="232" t="s">
        <v>706</v>
      </c>
      <c r="AS293" s="116"/>
      <c r="AT293" s="201"/>
      <c r="AU293" s="106"/>
      <c r="AV293" s="233"/>
    </row>
    <row r="294" spans="1:48" s="107" customFormat="1" hidden="1" outlineLevel="1">
      <c r="A294" s="162" t="str">
        <f>IFERROR(IF(Table48[[#This Row],[We Effect Funding SEK]]=0,"",INDEX(#REF!,MATCH(Table48[[#This Row],[Nr.]],#REF!,0),5)),"")</f>
        <v/>
      </c>
      <c r="B294" s="162" t="str">
        <f>'Budget 2023-2024'!B293</f>
        <v>4.5.4.5.3</v>
      </c>
      <c r="C294" s="163" t="str">
        <f>'Budget 2023-2024'!C293</f>
        <v>[write the cost]</v>
      </c>
      <c r="D294" s="164" t="s">
        <v>639</v>
      </c>
      <c r="E294" s="165">
        <f>'Budget 2023-2024'!G293</f>
        <v>0</v>
      </c>
      <c r="F294" s="165">
        <f>'Budget 2023-2024'!H293</f>
        <v>0</v>
      </c>
      <c r="G294" s="115"/>
      <c r="H294" s="141"/>
      <c r="I294" s="115"/>
      <c r="J294" s="115"/>
      <c r="K294" s="115"/>
      <c r="L294" s="165"/>
      <c r="M294" s="165"/>
      <c r="N294" s="165">
        <f t="shared" si="139"/>
        <v>0</v>
      </c>
      <c r="O294" s="165">
        <f>IFERROR(IF(L294+M294=0,F294,ROUND(F294+ROUND(L294/$O$10,2)-ROUND(M294/$O$10,2),0)),0)</f>
        <v>0</v>
      </c>
      <c r="P294" s="201"/>
      <c r="Q294" s="117"/>
      <c r="R294" s="117"/>
      <c r="S294" s="115"/>
      <c r="T294" s="106"/>
      <c r="U294" s="164"/>
      <c r="V294" s="164"/>
      <c r="W294" s="165" t="str">
        <f>IFERROR(ROUND(SUMIFS(#REF!,#REF!,$A294,#REF!,U$9,#REF!,V$9)+ROUND((X294-SUMIFS(#REF!,#REF!,$A294,#REF!,U$9,#REF!,V$9))*$X$10,0),0),"")</f>
        <v/>
      </c>
      <c r="X294" s="165">
        <f t="shared" si="140"/>
        <v>0</v>
      </c>
      <c r="Y294" s="201"/>
      <c r="Z294" s="227"/>
      <c r="AA294" s="227"/>
      <c r="AB294" s="115"/>
      <c r="AC294" s="106"/>
      <c r="AD294" s="164"/>
      <c r="AE294" s="164"/>
      <c r="AF294" s="165" t="str">
        <f>IFERROR(IF(AND($AG$10=$X$10,AG294=X294),W294,(ROUND(SUMIFS(#REF!,#REF!,$B294,#REF!,AD$9,#REF!,AE$9)+ROUND((AG294-SUMIFS(#REF!,#REF!,$B294,#REF!,AD$9,#REF!,AE$9))*$AG$10,0),0))),"")</f>
        <v/>
      </c>
      <c r="AG294" s="165">
        <f t="shared" si="141"/>
        <v>0</v>
      </c>
      <c r="AH294" s="201"/>
      <c r="AI294" s="227"/>
      <c r="AJ294" s="227"/>
      <c r="AK294" s="201"/>
      <c r="AM294" s="203" t="e">
        <f>#REF!</f>
        <v>#REF!</v>
      </c>
      <c r="AN294" s="166" t="e">
        <f>#REF!</f>
        <v>#REF!</v>
      </c>
      <c r="AO294" s="166" t="e">
        <f>#REF!</f>
        <v>#REF!</v>
      </c>
      <c r="AP294" s="166" t="e">
        <f>#REF!</f>
        <v>#REF!</v>
      </c>
      <c r="AQ294" s="166">
        <f t="shared" ref="AQ294:AQ349" si="142">LEN(B294)</f>
        <v>9</v>
      </c>
      <c r="AR294" s="232" t="s">
        <v>706</v>
      </c>
      <c r="AS294" s="116"/>
      <c r="AT294" s="201"/>
      <c r="AU294" s="106"/>
      <c r="AV294" s="233"/>
    </row>
    <row r="295" spans="1:48" s="107" customFormat="1" hidden="1" outlineLevel="1">
      <c r="A295" s="162" t="str">
        <f>IFERROR(IF(Table48[[#This Row],[We Effect Funding SEK]]=0,"",INDEX(#REF!,MATCH(Table48[[#This Row],[Nr.]],#REF!,0),5)),"")</f>
        <v/>
      </c>
      <c r="B295" s="162" t="str">
        <f>'Budget 2023-2024'!B294</f>
        <v>4.5.4.5.4</v>
      </c>
      <c r="C295" s="163" t="str">
        <f>'Budget 2023-2024'!C294</f>
        <v>[write the cost]</v>
      </c>
      <c r="D295" s="164" t="s">
        <v>639</v>
      </c>
      <c r="E295" s="165">
        <f>'Budget 2023-2024'!G294</f>
        <v>0</v>
      </c>
      <c r="F295" s="165">
        <f>'Budget 2023-2024'!H294</f>
        <v>0</v>
      </c>
      <c r="G295" s="115"/>
      <c r="H295" s="141"/>
      <c r="I295" s="115"/>
      <c r="J295" s="115"/>
      <c r="K295" s="115"/>
      <c r="L295" s="165"/>
      <c r="M295" s="165"/>
      <c r="N295" s="165">
        <f t="shared" si="139"/>
        <v>0</v>
      </c>
      <c r="O295" s="165">
        <f>IFERROR(IF(L295+M295=0,F295,ROUND(F295+ROUND(L295/$O$10,2)-ROUND(M295/$O$10,2),0)),0)</f>
        <v>0</v>
      </c>
      <c r="P295" s="201"/>
      <c r="Q295" s="117"/>
      <c r="R295" s="117"/>
      <c r="S295" s="115"/>
      <c r="T295" s="106"/>
      <c r="U295" s="164"/>
      <c r="V295" s="164"/>
      <c r="W295" s="165" t="str">
        <f>IFERROR(ROUND(SUMIFS(#REF!,#REF!,$A295,#REF!,U$9,#REF!,V$9)+ROUND((X295-SUMIFS(#REF!,#REF!,$A295,#REF!,U$9,#REF!,V$9))*$X$10,0),0),"")</f>
        <v/>
      </c>
      <c r="X295" s="165">
        <f t="shared" si="140"/>
        <v>0</v>
      </c>
      <c r="Y295" s="201"/>
      <c r="Z295" s="227"/>
      <c r="AA295" s="227"/>
      <c r="AB295" s="115"/>
      <c r="AC295" s="106"/>
      <c r="AD295" s="164"/>
      <c r="AE295" s="164"/>
      <c r="AF295" s="165" t="str">
        <f>IFERROR(IF(AND($AG$10=$X$10,AG295=X295),W295,(ROUND(SUMIFS(#REF!,#REF!,$B295,#REF!,AD$9,#REF!,AE$9)+ROUND((AG295-SUMIFS(#REF!,#REF!,$B295,#REF!,AD$9,#REF!,AE$9))*$AG$10,0),0))),"")</f>
        <v/>
      </c>
      <c r="AG295" s="165">
        <f t="shared" si="141"/>
        <v>0</v>
      </c>
      <c r="AH295" s="201"/>
      <c r="AI295" s="227"/>
      <c r="AJ295" s="227"/>
      <c r="AK295" s="201"/>
      <c r="AM295" s="203" t="e">
        <f>#REF!</f>
        <v>#REF!</v>
      </c>
      <c r="AN295" s="166" t="e">
        <f>#REF!</f>
        <v>#REF!</v>
      </c>
      <c r="AO295" s="166" t="e">
        <f>#REF!</f>
        <v>#REF!</v>
      </c>
      <c r="AP295" s="166" t="e">
        <f>#REF!</f>
        <v>#REF!</v>
      </c>
      <c r="AQ295" s="166">
        <f t="shared" si="142"/>
        <v>9</v>
      </c>
      <c r="AR295" s="232" t="s">
        <v>706</v>
      </c>
      <c r="AS295" s="116"/>
      <c r="AT295" s="201"/>
      <c r="AU295" s="106"/>
      <c r="AV295" s="233"/>
    </row>
    <row r="296" spans="1:48" s="107" customFormat="1" hidden="1" outlineLevel="1">
      <c r="A296" s="162" t="str">
        <f>IFERROR(IF(Table48[[#This Row],[We Effect Funding SEK]]=0,"",INDEX(#REF!,MATCH(Table48[[#This Row],[Nr.]],#REF!,0),5)),"")</f>
        <v/>
      </c>
      <c r="B296" s="162" t="str">
        <f>'Budget 2023-2024'!B295</f>
        <v>4.5.4.5.5</v>
      </c>
      <c r="C296" s="163" t="str">
        <f>'Budget 2023-2024'!C295</f>
        <v>[write the cost]</v>
      </c>
      <c r="D296" s="164" t="s">
        <v>639</v>
      </c>
      <c r="E296" s="165">
        <f>'Budget 2023-2024'!G295</f>
        <v>0</v>
      </c>
      <c r="F296" s="165">
        <f>'Budget 2023-2024'!H295</f>
        <v>0</v>
      </c>
      <c r="G296" s="115"/>
      <c r="H296" s="141"/>
      <c r="I296" s="115"/>
      <c r="J296" s="115"/>
      <c r="K296" s="115"/>
      <c r="L296" s="165"/>
      <c r="M296" s="165"/>
      <c r="N296" s="165">
        <f t="shared" si="139"/>
        <v>0</v>
      </c>
      <c r="O296" s="165">
        <f t="shared" ref="O296:O301" si="143">IFERROR(IF(L296+M296=0,F296,ROUND(F296+ROUND(L296/$O$10,2)-ROUND(M296/$O$10,2),0)),0)</f>
        <v>0</v>
      </c>
      <c r="P296" s="201"/>
      <c r="Q296" s="117"/>
      <c r="R296" s="117"/>
      <c r="S296" s="115" t="str">
        <f t="shared" ref="S296:S303" si="144">IF(OR($AR296="Total Project Costs",$AR296="Heading",$AR296="Subheading",$AR296="Component",$AR296="Output",$AR296="Activity",$AR296="Budget Line"),IF(AND(E296=0,O296=0),"",IF(AND(E296=0,O296&gt;0),100,IF(AND(E296&gt;0,O296=0),100,IF(E296=O296,"",ABS(ROUND((O296-E296)/E296,4)*100))))),"")</f>
        <v/>
      </c>
      <c r="T296" s="106"/>
      <c r="U296" s="164"/>
      <c r="V296" s="164"/>
      <c r="W296" s="165" t="str">
        <f>IFERROR(ROUND(SUMIFS(#REF!,#REF!,$A296,#REF!,U$9,#REF!,V$9)+ROUND((X296-SUMIFS(#REF!,#REF!,$A296,#REF!,U$9,#REF!,V$9))*$X$10,0),0),"")</f>
        <v/>
      </c>
      <c r="X296" s="165">
        <f t="shared" si="140"/>
        <v>0</v>
      </c>
      <c r="Y296" s="201"/>
      <c r="Z296" s="227"/>
      <c r="AA296" s="227"/>
      <c r="AB296" s="115" t="str">
        <f t="shared" ref="AB296:AB303" si="145">IF(OR($AR296="Total Project Costs",$AR296="Heading",$AR296="Subheading",$AR296="Component",$AR296="Output",$AR296="Activity",$AR296="Budget Line"),IF(AND(O296=0,X296=0),"",IF(AND(O296=0,X296&gt;0),100,IF(AND(O296&gt;0,X296=0),100,IF(O296=X296,"",ABS(ROUND((X296-O296)/O296,4)*100))))),"")</f>
        <v/>
      </c>
      <c r="AC296" s="106"/>
      <c r="AD296" s="164"/>
      <c r="AE296" s="164"/>
      <c r="AF296" s="165" t="str">
        <f>IFERROR(IF(AND($AG$10=$X$10,AG296=X296),W296,(ROUND(SUMIFS(#REF!,#REF!,$B296,#REF!,AD$9,#REF!,AE$9)+ROUND((AG296-SUMIFS(#REF!,#REF!,$B296,#REF!,AD$9,#REF!,AE$9))*$AG$10,0),0))),"")</f>
        <v/>
      </c>
      <c r="AG296" s="165">
        <f t="shared" si="141"/>
        <v>0</v>
      </c>
      <c r="AH296" s="201"/>
      <c r="AI296" s="227"/>
      <c r="AJ296" s="227"/>
      <c r="AK296" s="201" t="str">
        <f t="shared" ref="AK296:AK303" si="146">IF(OR($AR296="Total Project Costs",$AR296="Heading",$AR296="Subheading",$AR296="Component",$AR296="Output",$AR296="Activity",$AR296="Budget Line"),IF(AND(X296=0,AG296=0),"",IF(AND(X296=0,AG296&gt;0),100,IF(AND(X296&gt;0,AG296=0),100,IF(X296=AG296,"",ABS(ROUND((AG296-X296)/X296,4)*100))))),"")</f>
        <v/>
      </c>
      <c r="AM296" s="203" t="e">
        <f>#REF!</f>
        <v>#REF!</v>
      </c>
      <c r="AN296" s="166" t="e">
        <f>#REF!</f>
        <v>#REF!</v>
      </c>
      <c r="AO296" s="166" t="e">
        <f>#REF!</f>
        <v>#REF!</v>
      </c>
      <c r="AP296" s="166" t="e">
        <f>#REF!</f>
        <v>#REF!</v>
      </c>
      <c r="AQ296" s="166">
        <f t="shared" si="142"/>
        <v>9</v>
      </c>
      <c r="AR296" s="232" t="s">
        <v>706</v>
      </c>
      <c r="AS296" s="116"/>
      <c r="AT296" s="201"/>
      <c r="AU296" s="106"/>
      <c r="AV296" s="233"/>
    </row>
    <row r="297" spans="1:48" s="107" customFormat="1" hidden="1" outlineLevel="1">
      <c r="A297" s="162" t="str">
        <f>IFERROR(IF(Table48[[#This Row],[We Effect Funding SEK]]=0,"",INDEX(#REF!,MATCH(Table48[[#This Row],[Nr.]],#REF!,0),5)),"")</f>
        <v/>
      </c>
      <c r="B297" s="162" t="str">
        <f>'Budget 2023-2024'!B296</f>
        <v>4.5.4.5.6</v>
      </c>
      <c r="C297" s="163" t="str">
        <f>'Budget 2023-2024'!C296</f>
        <v>[write the cost]</v>
      </c>
      <c r="D297" s="164" t="s">
        <v>639</v>
      </c>
      <c r="E297" s="165">
        <f>'Budget 2023-2024'!G296</f>
        <v>0</v>
      </c>
      <c r="F297" s="165">
        <f>'Budget 2023-2024'!H296</f>
        <v>0</v>
      </c>
      <c r="G297" s="115"/>
      <c r="H297" s="141"/>
      <c r="I297" s="115"/>
      <c r="J297" s="115"/>
      <c r="K297" s="115"/>
      <c r="L297" s="165"/>
      <c r="M297" s="165"/>
      <c r="N297" s="165">
        <f t="shared" si="139"/>
        <v>0</v>
      </c>
      <c r="O297" s="165">
        <f t="shared" si="143"/>
        <v>0</v>
      </c>
      <c r="P297" s="201"/>
      <c r="Q297" s="117"/>
      <c r="R297" s="117"/>
      <c r="S297" s="115" t="str">
        <f t="shared" si="144"/>
        <v/>
      </c>
      <c r="T297" s="106"/>
      <c r="U297" s="164"/>
      <c r="V297" s="164"/>
      <c r="W297" s="165" t="str">
        <f>IFERROR(ROUND(SUMIFS(#REF!,#REF!,$A297,#REF!,U$9,#REF!,V$9)+ROUND((X297-SUMIFS(#REF!,#REF!,$A297,#REF!,U$9,#REF!,V$9))*$X$10,0),0),"")</f>
        <v/>
      </c>
      <c r="X297" s="165">
        <f t="shared" si="140"/>
        <v>0</v>
      </c>
      <c r="Y297" s="201"/>
      <c r="Z297" s="227"/>
      <c r="AA297" s="227"/>
      <c r="AB297" s="115" t="str">
        <f t="shared" si="145"/>
        <v/>
      </c>
      <c r="AC297" s="106"/>
      <c r="AD297" s="164"/>
      <c r="AE297" s="164"/>
      <c r="AF297" s="165" t="str">
        <f>IFERROR(IF(AND($AG$10=$X$10,AG297=X297),W297,(ROUND(SUMIFS(#REF!,#REF!,$B297,#REF!,AD$9,#REF!,AE$9)+ROUND((AG297-SUMIFS(#REF!,#REF!,$B297,#REF!,AD$9,#REF!,AE$9))*$AG$10,0),0))),"")</f>
        <v/>
      </c>
      <c r="AG297" s="165">
        <f t="shared" si="141"/>
        <v>0</v>
      </c>
      <c r="AH297" s="201"/>
      <c r="AI297" s="227"/>
      <c r="AJ297" s="227"/>
      <c r="AK297" s="201" t="str">
        <f t="shared" si="146"/>
        <v/>
      </c>
      <c r="AM297" s="203" t="e">
        <f>#REF!</f>
        <v>#REF!</v>
      </c>
      <c r="AN297" s="166" t="e">
        <f>#REF!</f>
        <v>#REF!</v>
      </c>
      <c r="AO297" s="166" t="e">
        <f>#REF!</f>
        <v>#REF!</v>
      </c>
      <c r="AP297" s="166" t="e">
        <f>#REF!</f>
        <v>#REF!</v>
      </c>
      <c r="AQ297" s="166">
        <f t="shared" si="142"/>
        <v>9</v>
      </c>
      <c r="AR297" s="232" t="s">
        <v>706</v>
      </c>
      <c r="AS297" s="116"/>
      <c r="AT297" s="201"/>
      <c r="AU297" s="106"/>
      <c r="AV297" s="233"/>
    </row>
    <row r="298" spans="1:48" s="107" customFormat="1" hidden="1" outlineLevel="1">
      <c r="A298" s="162" t="str">
        <f>IFERROR(IF(Table48[[#This Row],[We Effect Funding SEK]]=0,"",INDEX(#REF!,MATCH(Table48[[#This Row],[Nr.]],#REF!,0),5)),"")</f>
        <v/>
      </c>
      <c r="B298" s="162" t="str">
        <f>'Budget 2023-2024'!B297</f>
        <v>4.5.4.5.7</v>
      </c>
      <c r="C298" s="163" t="str">
        <f>'Budget 2023-2024'!C297</f>
        <v>[write the cost]</v>
      </c>
      <c r="D298" s="164" t="s">
        <v>639</v>
      </c>
      <c r="E298" s="165">
        <f>'Budget 2023-2024'!G297</f>
        <v>0</v>
      </c>
      <c r="F298" s="165">
        <f>'Budget 2023-2024'!H297</f>
        <v>0</v>
      </c>
      <c r="G298" s="115"/>
      <c r="H298" s="141"/>
      <c r="I298" s="115"/>
      <c r="J298" s="115"/>
      <c r="K298" s="115"/>
      <c r="L298" s="165"/>
      <c r="M298" s="165"/>
      <c r="N298" s="165">
        <f t="shared" si="139"/>
        <v>0</v>
      </c>
      <c r="O298" s="165">
        <f t="shared" si="143"/>
        <v>0</v>
      </c>
      <c r="P298" s="201"/>
      <c r="Q298" s="117"/>
      <c r="R298" s="117"/>
      <c r="S298" s="115" t="str">
        <f t="shared" si="144"/>
        <v/>
      </c>
      <c r="T298" s="106"/>
      <c r="U298" s="164"/>
      <c r="V298" s="164"/>
      <c r="W298" s="165" t="str">
        <f>IFERROR(ROUND(SUMIFS(#REF!,#REF!,$A298,#REF!,U$9,#REF!,V$9)+ROUND((X298-SUMIFS(#REF!,#REF!,$A298,#REF!,U$9,#REF!,V$9))*$X$10,0),0),"")</f>
        <v/>
      </c>
      <c r="X298" s="165">
        <f t="shared" si="140"/>
        <v>0</v>
      </c>
      <c r="Y298" s="201"/>
      <c r="Z298" s="227"/>
      <c r="AA298" s="227"/>
      <c r="AB298" s="115" t="str">
        <f t="shared" si="145"/>
        <v/>
      </c>
      <c r="AC298" s="106"/>
      <c r="AD298" s="164"/>
      <c r="AE298" s="164"/>
      <c r="AF298" s="165" t="str">
        <f>IFERROR(IF(AND($AG$10=$X$10,AG298=X298),W298,(ROUND(SUMIFS(#REF!,#REF!,$B298,#REF!,AD$9,#REF!,AE$9)+ROUND((AG298-SUMIFS(#REF!,#REF!,$B298,#REF!,AD$9,#REF!,AE$9))*$AG$10,0),0))),"")</f>
        <v/>
      </c>
      <c r="AG298" s="165">
        <f t="shared" si="141"/>
        <v>0</v>
      </c>
      <c r="AH298" s="201"/>
      <c r="AI298" s="227"/>
      <c r="AJ298" s="227"/>
      <c r="AK298" s="201" t="str">
        <f t="shared" si="146"/>
        <v/>
      </c>
      <c r="AM298" s="203" t="e">
        <f>#REF!</f>
        <v>#REF!</v>
      </c>
      <c r="AN298" s="166" t="e">
        <f>#REF!</f>
        <v>#REF!</v>
      </c>
      <c r="AO298" s="166" t="e">
        <f>#REF!</f>
        <v>#REF!</v>
      </c>
      <c r="AP298" s="166" t="e">
        <f>#REF!</f>
        <v>#REF!</v>
      </c>
      <c r="AQ298" s="166">
        <f t="shared" si="142"/>
        <v>9</v>
      </c>
      <c r="AR298" s="232" t="s">
        <v>706</v>
      </c>
      <c r="AS298" s="116"/>
      <c r="AT298" s="201"/>
      <c r="AU298" s="106"/>
      <c r="AV298" s="233"/>
    </row>
    <row r="299" spans="1:48" s="107" customFormat="1" hidden="1" outlineLevel="1">
      <c r="A299" s="162" t="str">
        <f>IFERROR(IF(Table48[[#This Row],[We Effect Funding SEK]]=0,"",INDEX(#REF!,MATCH(Table48[[#This Row],[Nr.]],#REF!,0),5)),"")</f>
        <v/>
      </c>
      <c r="B299" s="162" t="str">
        <f>'Budget 2023-2024'!B298</f>
        <v>4.5.4.5.8</v>
      </c>
      <c r="C299" s="163" t="str">
        <f>'Budget 2023-2024'!C298</f>
        <v>[write the cost]</v>
      </c>
      <c r="D299" s="164" t="s">
        <v>639</v>
      </c>
      <c r="E299" s="165">
        <f>'Budget 2023-2024'!G298</f>
        <v>0</v>
      </c>
      <c r="F299" s="165">
        <f>'Budget 2023-2024'!H298</f>
        <v>0</v>
      </c>
      <c r="G299" s="115"/>
      <c r="H299" s="141"/>
      <c r="I299" s="115"/>
      <c r="J299" s="115"/>
      <c r="K299" s="115"/>
      <c r="L299" s="165"/>
      <c r="M299" s="165"/>
      <c r="N299" s="165">
        <f t="shared" si="139"/>
        <v>0</v>
      </c>
      <c r="O299" s="165">
        <f t="shared" si="143"/>
        <v>0</v>
      </c>
      <c r="P299" s="201"/>
      <c r="Q299" s="117"/>
      <c r="R299" s="117"/>
      <c r="S299" s="115" t="str">
        <f t="shared" si="144"/>
        <v/>
      </c>
      <c r="T299" s="106"/>
      <c r="U299" s="164"/>
      <c r="V299" s="164"/>
      <c r="W299" s="165" t="str">
        <f>IFERROR(ROUND(SUMIFS(#REF!,#REF!,$A299,#REF!,U$9,#REF!,V$9)+ROUND((X299-SUMIFS(#REF!,#REF!,$A299,#REF!,U$9,#REF!,V$9))*$X$10,0),0),"")</f>
        <v/>
      </c>
      <c r="X299" s="165">
        <f t="shared" si="140"/>
        <v>0</v>
      </c>
      <c r="Y299" s="201"/>
      <c r="Z299" s="227"/>
      <c r="AA299" s="227"/>
      <c r="AB299" s="115" t="str">
        <f t="shared" si="145"/>
        <v/>
      </c>
      <c r="AC299" s="106"/>
      <c r="AD299" s="164"/>
      <c r="AE299" s="164"/>
      <c r="AF299" s="165" t="str">
        <f>IFERROR(IF(AND($AG$10=$X$10,AG299=X299),W299,(ROUND(SUMIFS(#REF!,#REF!,$B299,#REF!,AD$9,#REF!,AE$9)+ROUND((AG299-SUMIFS(#REF!,#REF!,$B299,#REF!,AD$9,#REF!,AE$9))*$AG$10,0),0))),"")</f>
        <v/>
      </c>
      <c r="AG299" s="165">
        <f t="shared" si="141"/>
        <v>0</v>
      </c>
      <c r="AH299" s="201"/>
      <c r="AI299" s="227"/>
      <c r="AJ299" s="227"/>
      <c r="AK299" s="201" t="str">
        <f t="shared" si="146"/>
        <v/>
      </c>
      <c r="AM299" s="203" t="e">
        <f>#REF!</f>
        <v>#REF!</v>
      </c>
      <c r="AN299" s="166" t="e">
        <f>#REF!</f>
        <v>#REF!</v>
      </c>
      <c r="AO299" s="166" t="e">
        <f>#REF!</f>
        <v>#REF!</v>
      </c>
      <c r="AP299" s="166" t="e">
        <f>#REF!</f>
        <v>#REF!</v>
      </c>
      <c r="AQ299" s="166">
        <f t="shared" si="142"/>
        <v>9</v>
      </c>
      <c r="AR299" s="232" t="s">
        <v>706</v>
      </c>
      <c r="AS299" s="116"/>
      <c r="AT299" s="201"/>
      <c r="AU299" s="106"/>
      <c r="AV299" s="233"/>
    </row>
    <row r="300" spans="1:48" s="107" customFormat="1" hidden="1" outlineLevel="1">
      <c r="A300" s="162" t="str">
        <f>IFERROR(IF(Table48[[#This Row],[We Effect Funding SEK]]=0,"",INDEX(#REF!,MATCH(Table48[[#This Row],[Nr.]],#REF!,0),5)),"")</f>
        <v/>
      </c>
      <c r="B300" s="162" t="str">
        <f>'Budget 2023-2024'!B299</f>
        <v>4.5.4.5.9</v>
      </c>
      <c r="C300" s="163" t="str">
        <f>'Budget 2023-2024'!C299</f>
        <v>[write the cost]</v>
      </c>
      <c r="D300" s="164" t="s">
        <v>639</v>
      </c>
      <c r="E300" s="165">
        <f>'Budget 2023-2024'!G299</f>
        <v>0</v>
      </c>
      <c r="F300" s="165">
        <f>'Budget 2023-2024'!H299</f>
        <v>0</v>
      </c>
      <c r="G300" s="115"/>
      <c r="H300" s="141"/>
      <c r="I300" s="115"/>
      <c r="J300" s="115"/>
      <c r="K300" s="115"/>
      <c r="L300" s="165"/>
      <c r="M300" s="165"/>
      <c r="N300" s="165">
        <f t="shared" si="139"/>
        <v>0</v>
      </c>
      <c r="O300" s="165">
        <f t="shared" si="143"/>
        <v>0</v>
      </c>
      <c r="P300" s="201"/>
      <c r="Q300" s="117"/>
      <c r="R300" s="117"/>
      <c r="S300" s="115" t="str">
        <f t="shared" si="144"/>
        <v/>
      </c>
      <c r="T300" s="106"/>
      <c r="U300" s="164"/>
      <c r="V300" s="164"/>
      <c r="W300" s="165" t="str">
        <f>IFERROR(ROUND(SUMIFS(#REF!,#REF!,$A300,#REF!,U$9,#REF!,V$9)+ROUND((X300-SUMIFS(#REF!,#REF!,$A300,#REF!,U$9,#REF!,V$9))*$X$10,0),0),"")</f>
        <v/>
      </c>
      <c r="X300" s="165">
        <f t="shared" si="140"/>
        <v>0</v>
      </c>
      <c r="Y300" s="201"/>
      <c r="Z300" s="227"/>
      <c r="AA300" s="227"/>
      <c r="AB300" s="115" t="str">
        <f t="shared" si="145"/>
        <v/>
      </c>
      <c r="AC300" s="106"/>
      <c r="AD300" s="164"/>
      <c r="AE300" s="164"/>
      <c r="AF300" s="165" t="str">
        <f>IFERROR(IF(AND($AG$10=$X$10,AG300=X300),W300,(ROUND(SUMIFS(#REF!,#REF!,$B300,#REF!,AD$9,#REF!,AE$9)+ROUND((AG300-SUMIFS(#REF!,#REF!,$B300,#REF!,AD$9,#REF!,AE$9))*$AG$10,0),0))),"")</f>
        <v/>
      </c>
      <c r="AG300" s="165">
        <f t="shared" si="141"/>
        <v>0</v>
      </c>
      <c r="AH300" s="201"/>
      <c r="AI300" s="227"/>
      <c r="AJ300" s="227"/>
      <c r="AK300" s="201" t="str">
        <f t="shared" si="146"/>
        <v/>
      </c>
      <c r="AM300" s="203" t="e">
        <f>#REF!</f>
        <v>#REF!</v>
      </c>
      <c r="AN300" s="166" t="e">
        <f>#REF!</f>
        <v>#REF!</v>
      </c>
      <c r="AO300" s="166" t="e">
        <f>#REF!</f>
        <v>#REF!</v>
      </c>
      <c r="AP300" s="166" t="e">
        <f>#REF!</f>
        <v>#REF!</v>
      </c>
      <c r="AQ300" s="166">
        <f t="shared" si="142"/>
        <v>9</v>
      </c>
      <c r="AR300" s="232" t="s">
        <v>706</v>
      </c>
      <c r="AS300" s="116"/>
      <c r="AT300" s="201"/>
      <c r="AU300" s="106"/>
      <c r="AV300" s="233"/>
    </row>
    <row r="301" spans="1:48" s="107" customFormat="1" hidden="1" outlineLevel="1">
      <c r="A301" s="162" t="str">
        <f>IFERROR(IF(Table48[[#This Row],[We Effect Funding SEK]]=0,"",INDEX(#REF!,MATCH(Table48[[#This Row],[Nr.]],#REF!,0),5)),"")</f>
        <v/>
      </c>
      <c r="B301" s="162" t="str">
        <f>'Budget 2023-2024'!B300</f>
        <v>4.5.4.5.10</v>
      </c>
      <c r="C301" s="163" t="str">
        <f>'Budget 2023-2024'!C300</f>
        <v>[write the cost]</v>
      </c>
      <c r="D301" s="164" t="s">
        <v>639</v>
      </c>
      <c r="E301" s="165">
        <f>'Budget 2023-2024'!G300</f>
        <v>0</v>
      </c>
      <c r="F301" s="165">
        <f>'Budget 2023-2024'!H300</f>
        <v>0</v>
      </c>
      <c r="G301" s="115"/>
      <c r="H301" s="141"/>
      <c r="I301" s="115"/>
      <c r="J301" s="115"/>
      <c r="K301" s="115"/>
      <c r="L301" s="165"/>
      <c r="M301" s="165"/>
      <c r="N301" s="165">
        <f t="shared" si="139"/>
        <v>0</v>
      </c>
      <c r="O301" s="165">
        <f t="shared" si="143"/>
        <v>0</v>
      </c>
      <c r="P301" s="201"/>
      <c r="Q301" s="117"/>
      <c r="R301" s="117"/>
      <c r="S301" s="115" t="str">
        <f t="shared" si="144"/>
        <v/>
      </c>
      <c r="T301" s="106"/>
      <c r="U301" s="164"/>
      <c r="V301" s="164"/>
      <c r="W301" s="165" t="str">
        <f>IFERROR(ROUND(SUMIFS(#REF!,#REF!,$A301,#REF!,U$9,#REF!,V$9)+ROUND((X301-SUMIFS(#REF!,#REF!,$A301,#REF!,U$9,#REF!,V$9))*$X$10,0),0),"")</f>
        <v/>
      </c>
      <c r="X301" s="165">
        <f t="shared" si="140"/>
        <v>0</v>
      </c>
      <c r="Y301" s="201"/>
      <c r="Z301" s="227"/>
      <c r="AA301" s="227"/>
      <c r="AB301" s="115" t="str">
        <f t="shared" si="145"/>
        <v/>
      </c>
      <c r="AC301" s="106"/>
      <c r="AD301" s="164"/>
      <c r="AE301" s="164"/>
      <c r="AF301" s="165" t="str">
        <f>IFERROR(IF(AND($AG$10=$X$10,AG301=X301),W301,(ROUND(SUMIFS(#REF!,#REF!,$B301,#REF!,AD$9,#REF!,AE$9)+ROUND((AG301-SUMIFS(#REF!,#REF!,$B301,#REF!,AD$9,#REF!,AE$9))*$AG$10,0),0))),"")</f>
        <v/>
      </c>
      <c r="AG301" s="165">
        <f t="shared" si="141"/>
        <v>0</v>
      </c>
      <c r="AH301" s="201"/>
      <c r="AI301" s="227"/>
      <c r="AJ301" s="227"/>
      <c r="AK301" s="201" t="str">
        <f t="shared" si="146"/>
        <v/>
      </c>
      <c r="AM301" s="203" t="e">
        <f>#REF!</f>
        <v>#REF!</v>
      </c>
      <c r="AN301" s="166" t="e">
        <f>#REF!</f>
        <v>#REF!</v>
      </c>
      <c r="AO301" s="166" t="e">
        <f>#REF!</f>
        <v>#REF!</v>
      </c>
      <c r="AP301" s="166" t="e">
        <f>#REF!</f>
        <v>#REF!</v>
      </c>
      <c r="AQ301" s="166">
        <f t="shared" si="142"/>
        <v>10</v>
      </c>
      <c r="AR301" s="232" t="s">
        <v>706</v>
      </c>
      <c r="AS301" s="116"/>
      <c r="AT301" s="201"/>
      <c r="AU301" s="106"/>
      <c r="AV301" s="233"/>
    </row>
    <row r="302" spans="1:48" s="107" customFormat="1">
      <c r="A302" s="181" t="str">
        <f>IFERROR(IF(Table48[[#This Row],[We Effect Funding SEK]]=0,"",INDEX(#REF!,MATCH(Table48[[#This Row],[Nr.]],#REF!,0),5)),"")</f>
        <v/>
      </c>
      <c r="B302" s="182" t="str">
        <f>'Budget 2023-2024'!B301</f>
        <v>4.5.4.6</v>
      </c>
      <c r="C302" s="183" t="str">
        <f>'Budget 2023-2024'!C301</f>
        <v>NFF Regional Representation Network</v>
      </c>
      <c r="D302" s="184"/>
      <c r="E302" s="184">
        <f>SUM(E303:E312)</f>
        <v>316800</v>
      </c>
      <c r="F302" s="184">
        <f>SUM(F303:F312)</f>
        <v>60310</v>
      </c>
      <c r="G302" s="115"/>
      <c r="H302" s="141"/>
      <c r="I302" s="115"/>
      <c r="J302" s="115"/>
      <c r="K302" s="115"/>
      <c r="L302" s="184">
        <f>SUM(L303:L312)</f>
        <v>0</v>
      </c>
      <c r="M302" s="184">
        <f>SUM(M303:M312)</f>
        <v>126000</v>
      </c>
      <c r="N302" s="184">
        <f>SUM(N303:N312)</f>
        <v>3167918932</v>
      </c>
      <c r="O302" s="184">
        <f>SUM(O303:O312)</f>
        <v>60308</v>
      </c>
      <c r="P302" s="201"/>
      <c r="Q302" s="117"/>
      <c r="R302" s="117"/>
      <c r="S302" s="115">
        <f t="shared" si="144"/>
        <v>80.959999999999994</v>
      </c>
      <c r="T302" s="106"/>
      <c r="U302" s="184">
        <f>SUM(U303:U312)</f>
        <v>0</v>
      </c>
      <c r="V302" s="184">
        <f>SUM(V303:V312)</f>
        <v>0</v>
      </c>
      <c r="W302" s="184">
        <f>SUM(W303:W312)</f>
        <v>0</v>
      </c>
      <c r="X302" s="184">
        <f>SUM(X303:X312)</f>
        <v>60308</v>
      </c>
      <c r="Y302" s="201"/>
      <c r="Z302" s="118"/>
      <c r="AA302" s="118"/>
      <c r="AB302" s="115" t="str">
        <f t="shared" si="145"/>
        <v/>
      </c>
      <c r="AC302" s="106"/>
      <c r="AD302" s="184">
        <f>SUM(AD303:AD312)</f>
        <v>0</v>
      </c>
      <c r="AE302" s="184">
        <f>SUM(AE303:AE312)</f>
        <v>0</v>
      </c>
      <c r="AF302" s="184">
        <f>SUM(AF303:AF312)</f>
        <v>0</v>
      </c>
      <c r="AG302" s="184">
        <f>SUM(AG303:AG312)</f>
        <v>60308</v>
      </c>
      <c r="AH302" s="201"/>
      <c r="AI302" s="118"/>
      <c r="AJ302" s="118"/>
      <c r="AK302" s="201" t="str">
        <f t="shared" si="146"/>
        <v/>
      </c>
      <c r="AM302" s="203" t="e">
        <f>#REF!</f>
        <v>#REF!</v>
      </c>
      <c r="AN302" s="166" t="e">
        <f>#REF!</f>
        <v>#REF!</v>
      </c>
      <c r="AO302" s="166" t="e">
        <f>#REF!</f>
        <v>#REF!</v>
      </c>
      <c r="AP302" s="166" t="e">
        <f>#REF!</f>
        <v>#REF!</v>
      </c>
      <c r="AQ302" s="166">
        <f t="shared" si="142"/>
        <v>7</v>
      </c>
      <c r="AR302" s="232" t="s">
        <v>705</v>
      </c>
      <c r="AS302" s="116"/>
      <c r="AT302" s="201"/>
      <c r="AU302" s="106"/>
      <c r="AV302" s="233"/>
    </row>
    <row r="303" spans="1:48" s="107" customFormat="1" ht="85.5" outlineLevel="1">
      <c r="A303" s="162" t="str">
        <f>IFERROR(IF(Table48[[#This Row],[We Effect Funding SEK]]=0,"",INDEX(#REF!,MATCH(Table48[[#This Row],[Nr.]],#REF!,0),5)),"")</f>
        <v/>
      </c>
      <c r="B303" s="162" t="str">
        <f>'Budget 2023-2024'!B302</f>
        <v>4.5.4.6.1</v>
      </c>
      <c r="C303" s="163" t="str">
        <f>'Budget 2023-2024'!C302</f>
        <v>5 Local NGOs for 9 months</v>
      </c>
      <c r="D303" s="164" t="s">
        <v>639</v>
      </c>
      <c r="E303" s="165">
        <f>'Budget 2023-2024'!G302</f>
        <v>316800</v>
      </c>
      <c r="F303" s="165">
        <f>'Budget 2023-2024'!H302</f>
        <v>60310</v>
      </c>
      <c r="G303" s="115"/>
      <c r="H303" s="141"/>
      <c r="I303" s="115"/>
      <c r="J303" s="115"/>
      <c r="K303" s="115"/>
      <c r="L303" s="165"/>
      <c r="M303" s="165">
        <v>126000</v>
      </c>
      <c r="N303" s="165">
        <f t="shared" ref="N303:N312" si="147">IFERROR(ROUND(O303*$O$10,0),0)</f>
        <v>3167918932</v>
      </c>
      <c r="O303" s="165">
        <f>IFERROR(IF(L303+M303=0,F303,ROUND(F303+ROUND(L303/$O$10,2)-ROUND(M303/$O$10,2),0)),0)</f>
        <v>60308</v>
      </c>
      <c r="P303" s="201"/>
      <c r="Q303" s="118" t="s">
        <v>715</v>
      </c>
      <c r="R303" s="117" t="s">
        <v>716</v>
      </c>
      <c r="S303" s="115" t="str">
        <f t="shared" si="144"/>
        <v/>
      </c>
      <c r="T303" s="106"/>
      <c r="U303" s="164"/>
      <c r="V303" s="164"/>
      <c r="W303" s="165" t="str">
        <f>IFERROR(ROUND(SUMIFS(#REF!,#REF!,$A303,#REF!,U$9,#REF!,V$9)+ROUND((X303-SUMIFS(#REF!,#REF!,$A303,#REF!,U$9,#REF!,V$9))*$X$10,0),0),"")</f>
        <v/>
      </c>
      <c r="X303" s="165">
        <f t="shared" ref="X303:X312" si="148">IFERROR(IF(U303+V303=0,O303,ROUND(O303+ROUND(U303/$X$10,2)-ROUND(V303/$X$10,2),0)),0)</f>
        <v>60308</v>
      </c>
      <c r="Y303" s="201"/>
      <c r="Z303" s="227"/>
      <c r="AA303" s="227"/>
      <c r="AB303" s="115" t="str">
        <f t="shared" si="145"/>
        <v/>
      </c>
      <c r="AC303" s="106"/>
      <c r="AD303" s="164"/>
      <c r="AE303" s="164"/>
      <c r="AF303" s="165" t="str">
        <f>IFERROR(IF(AND($AG$10=$X$10,AG303=X303),W303,(ROUND(SUMIFS(#REF!,#REF!,$B303,#REF!,AD$9,#REF!,AE$9)+ROUND((AG303-SUMIFS(#REF!,#REF!,$B303,#REF!,AD$9,#REF!,AE$9))*$AG$10,0),0))),"")</f>
        <v/>
      </c>
      <c r="AG303" s="165">
        <f t="shared" ref="AG303:AG312" si="149">IFERROR(IF(AD303+AE303=0,X303,ROUND(X303+ROUND(AD303/$AG$10,2)-ROUND(AE303/$AG$10,2),0)),0)</f>
        <v>60308</v>
      </c>
      <c r="AH303" s="201"/>
      <c r="AI303" s="227"/>
      <c r="AJ303" s="227"/>
      <c r="AK303" s="201" t="str">
        <f t="shared" si="146"/>
        <v/>
      </c>
      <c r="AM303" s="203" t="e">
        <f>#REF!</f>
        <v>#REF!</v>
      </c>
      <c r="AN303" s="166" t="e">
        <f>#REF!</f>
        <v>#REF!</v>
      </c>
      <c r="AO303" s="166" t="e">
        <f>#REF!</f>
        <v>#REF!</v>
      </c>
      <c r="AP303" s="166" t="e">
        <f>#REF!</f>
        <v>#REF!</v>
      </c>
      <c r="AQ303" s="166">
        <f t="shared" si="142"/>
        <v>9</v>
      </c>
      <c r="AR303" s="232" t="s">
        <v>706</v>
      </c>
      <c r="AS303" s="116"/>
      <c r="AT303" s="201"/>
      <c r="AU303" s="106"/>
      <c r="AV303" s="233"/>
    </row>
    <row r="304" spans="1:48" s="107" customFormat="1" hidden="1" outlineLevel="1">
      <c r="A304" s="162" t="str">
        <f>IFERROR(IF(Table48[[#This Row],[We Effect Funding SEK]]=0,"",INDEX(#REF!,MATCH(Table48[[#This Row],[Nr.]],#REF!,0),5)),"")</f>
        <v/>
      </c>
      <c r="B304" s="162" t="str">
        <f>'Budget 2023-2024'!B303</f>
        <v>4.5.4.6.2</v>
      </c>
      <c r="C304" s="163" t="str">
        <f>'Budget 2023-2024'!C303</f>
        <v>[write the cost]</v>
      </c>
      <c r="D304" s="164" t="s">
        <v>639</v>
      </c>
      <c r="E304" s="165">
        <f>'Budget 2023-2024'!G303</f>
        <v>0</v>
      </c>
      <c r="F304" s="165">
        <f>'Budget 2023-2024'!H303</f>
        <v>0</v>
      </c>
      <c r="G304" s="115"/>
      <c r="H304" s="141"/>
      <c r="I304" s="115"/>
      <c r="J304" s="115"/>
      <c r="K304" s="115"/>
      <c r="L304" s="165"/>
      <c r="M304" s="165"/>
      <c r="N304" s="165">
        <f t="shared" si="147"/>
        <v>0</v>
      </c>
      <c r="O304" s="165">
        <f>IFERROR(IF(L304+M304=0,F304,ROUND(F304+ROUND(L304/$O$10,2)-ROUND(M304/$O$10,2),0)),0)</f>
        <v>0</v>
      </c>
      <c r="P304" s="201"/>
      <c r="Q304" s="117"/>
      <c r="R304" s="117"/>
      <c r="S304" s="115"/>
      <c r="T304" s="106"/>
      <c r="U304" s="164"/>
      <c r="V304" s="164"/>
      <c r="W304" s="165" t="str">
        <f>IFERROR(ROUND(SUMIFS(#REF!,#REF!,$A304,#REF!,U$9,#REF!,V$9)+ROUND((X304-SUMIFS(#REF!,#REF!,$A304,#REF!,U$9,#REF!,V$9))*$X$10,0),0),"")</f>
        <v/>
      </c>
      <c r="X304" s="165">
        <f t="shared" si="148"/>
        <v>0</v>
      </c>
      <c r="Y304" s="201"/>
      <c r="Z304" s="227"/>
      <c r="AA304" s="227"/>
      <c r="AB304" s="115"/>
      <c r="AC304" s="106"/>
      <c r="AD304" s="164"/>
      <c r="AE304" s="164"/>
      <c r="AF304" s="165" t="str">
        <f>IFERROR(IF(AND($AG$10=$X$10,AG304=X304),W304,(ROUND(SUMIFS(#REF!,#REF!,$B304,#REF!,AD$9,#REF!,AE$9)+ROUND((AG304-SUMIFS(#REF!,#REF!,$B304,#REF!,AD$9,#REF!,AE$9))*$AG$10,0),0))),"")</f>
        <v/>
      </c>
      <c r="AG304" s="165">
        <f t="shared" si="149"/>
        <v>0</v>
      </c>
      <c r="AH304" s="201"/>
      <c r="AI304" s="227"/>
      <c r="AJ304" s="227"/>
      <c r="AK304" s="201"/>
      <c r="AM304" s="203" t="e">
        <f>#REF!</f>
        <v>#REF!</v>
      </c>
      <c r="AN304" s="166" t="e">
        <f>#REF!</f>
        <v>#REF!</v>
      </c>
      <c r="AO304" s="166" t="e">
        <f>#REF!</f>
        <v>#REF!</v>
      </c>
      <c r="AP304" s="166" t="e">
        <f>#REF!</f>
        <v>#REF!</v>
      </c>
      <c r="AQ304" s="166">
        <f t="shared" si="142"/>
        <v>9</v>
      </c>
      <c r="AR304" s="232" t="s">
        <v>706</v>
      </c>
      <c r="AS304" s="116"/>
      <c r="AT304" s="201"/>
      <c r="AU304" s="106"/>
      <c r="AV304" s="233"/>
    </row>
    <row r="305" spans="1:48" s="107" customFormat="1" hidden="1" outlineLevel="1">
      <c r="A305" s="162" t="str">
        <f>IFERROR(IF(Table48[[#This Row],[We Effect Funding SEK]]=0,"",INDEX(#REF!,MATCH(Table48[[#This Row],[Nr.]],#REF!,0),5)),"")</f>
        <v/>
      </c>
      <c r="B305" s="162" t="str">
        <f>'Budget 2023-2024'!B304</f>
        <v>4.5.4.6.3</v>
      </c>
      <c r="C305" s="163" t="str">
        <f>'Budget 2023-2024'!C304</f>
        <v>[write the cost]</v>
      </c>
      <c r="D305" s="164" t="s">
        <v>639</v>
      </c>
      <c r="E305" s="165">
        <f>'Budget 2023-2024'!G304</f>
        <v>0</v>
      </c>
      <c r="F305" s="165">
        <f>'Budget 2023-2024'!H304</f>
        <v>0</v>
      </c>
      <c r="G305" s="115"/>
      <c r="H305" s="141"/>
      <c r="I305" s="115"/>
      <c r="J305" s="115"/>
      <c r="K305" s="115"/>
      <c r="L305" s="165"/>
      <c r="M305" s="165"/>
      <c r="N305" s="165">
        <f t="shared" si="147"/>
        <v>0</v>
      </c>
      <c r="O305" s="165">
        <f>IFERROR(IF(L305+M305=0,F305,ROUND(F305+ROUND(L305/$O$10,2)-ROUND(M305/$O$10,2),0)),0)</f>
        <v>0</v>
      </c>
      <c r="P305" s="201"/>
      <c r="Q305" s="117"/>
      <c r="R305" s="117"/>
      <c r="S305" s="115"/>
      <c r="T305" s="106"/>
      <c r="U305" s="164"/>
      <c r="V305" s="164"/>
      <c r="W305" s="165" t="str">
        <f>IFERROR(ROUND(SUMIFS(#REF!,#REF!,$A305,#REF!,U$9,#REF!,V$9)+ROUND((X305-SUMIFS(#REF!,#REF!,$A305,#REF!,U$9,#REF!,V$9))*$X$10,0),0),"")</f>
        <v/>
      </c>
      <c r="X305" s="165">
        <f t="shared" si="148"/>
        <v>0</v>
      </c>
      <c r="Y305" s="201"/>
      <c r="Z305" s="227"/>
      <c r="AA305" s="227"/>
      <c r="AB305" s="115"/>
      <c r="AC305" s="106"/>
      <c r="AD305" s="164"/>
      <c r="AE305" s="164"/>
      <c r="AF305" s="165" t="str">
        <f>IFERROR(IF(AND($AG$10=$X$10,AG305=X305),W305,(ROUND(SUMIFS(#REF!,#REF!,$B305,#REF!,AD$9,#REF!,AE$9)+ROUND((AG305-SUMIFS(#REF!,#REF!,$B305,#REF!,AD$9,#REF!,AE$9))*$AG$10,0),0))),"")</f>
        <v/>
      </c>
      <c r="AG305" s="165">
        <f t="shared" si="149"/>
        <v>0</v>
      </c>
      <c r="AH305" s="201"/>
      <c r="AI305" s="227"/>
      <c r="AJ305" s="227"/>
      <c r="AK305" s="201"/>
      <c r="AM305" s="203" t="e">
        <f>#REF!</f>
        <v>#REF!</v>
      </c>
      <c r="AN305" s="166" t="e">
        <f>#REF!</f>
        <v>#REF!</v>
      </c>
      <c r="AO305" s="166" t="e">
        <f>#REF!</f>
        <v>#REF!</v>
      </c>
      <c r="AP305" s="166" t="e">
        <f>#REF!</f>
        <v>#REF!</v>
      </c>
      <c r="AQ305" s="166">
        <f t="shared" si="142"/>
        <v>9</v>
      </c>
      <c r="AR305" s="232" t="s">
        <v>706</v>
      </c>
      <c r="AS305" s="116"/>
      <c r="AT305" s="201"/>
      <c r="AU305" s="106"/>
      <c r="AV305" s="233"/>
    </row>
    <row r="306" spans="1:48" s="107" customFormat="1" hidden="1" outlineLevel="1">
      <c r="A306" s="162" t="str">
        <f>IFERROR(IF(Table48[[#This Row],[We Effect Funding SEK]]=0,"",INDEX(#REF!,MATCH(Table48[[#This Row],[Nr.]],#REF!,0),5)),"")</f>
        <v/>
      </c>
      <c r="B306" s="162" t="str">
        <f>'Budget 2023-2024'!B305</f>
        <v>4.5.4.6.4</v>
      </c>
      <c r="C306" s="163" t="str">
        <f>'Budget 2023-2024'!C305</f>
        <v>[write the cost]</v>
      </c>
      <c r="D306" s="164" t="s">
        <v>639</v>
      </c>
      <c r="E306" s="165">
        <f>'Budget 2023-2024'!G305</f>
        <v>0</v>
      </c>
      <c r="F306" s="165">
        <f>'Budget 2023-2024'!H305</f>
        <v>0</v>
      </c>
      <c r="G306" s="115"/>
      <c r="H306" s="141"/>
      <c r="I306" s="115"/>
      <c r="J306" s="115"/>
      <c r="K306" s="115"/>
      <c r="L306" s="165"/>
      <c r="M306" s="165"/>
      <c r="N306" s="165">
        <f t="shared" si="147"/>
        <v>0</v>
      </c>
      <c r="O306" s="165">
        <f>IFERROR(IF(L306+M306=0,F306,ROUND(F306+ROUND(L306/$O$10,2)-ROUND(M306/$O$10,2),0)),0)</f>
        <v>0</v>
      </c>
      <c r="P306" s="201"/>
      <c r="Q306" s="117"/>
      <c r="R306" s="117"/>
      <c r="S306" s="115"/>
      <c r="T306" s="106"/>
      <c r="U306" s="164"/>
      <c r="V306" s="164"/>
      <c r="W306" s="165" t="str">
        <f>IFERROR(ROUND(SUMIFS(#REF!,#REF!,$A306,#REF!,U$9,#REF!,V$9)+ROUND((X306-SUMIFS(#REF!,#REF!,$A306,#REF!,U$9,#REF!,V$9))*$X$10,0),0),"")</f>
        <v/>
      </c>
      <c r="X306" s="165">
        <f t="shared" si="148"/>
        <v>0</v>
      </c>
      <c r="Y306" s="201"/>
      <c r="Z306" s="227"/>
      <c r="AA306" s="227"/>
      <c r="AB306" s="115"/>
      <c r="AC306" s="106"/>
      <c r="AD306" s="164"/>
      <c r="AE306" s="164"/>
      <c r="AF306" s="165" t="str">
        <f>IFERROR(IF(AND($AG$10=$X$10,AG306=X306),W306,(ROUND(SUMIFS(#REF!,#REF!,$B306,#REF!,AD$9,#REF!,AE$9)+ROUND((AG306-SUMIFS(#REF!,#REF!,$B306,#REF!,AD$9,#REF!,AE$9))*$AG$10,0),0))),"")</f>
        <v/>
      </c>
      <c r="AG306" s="165">
        <f t="shared" si="149"/>
        <v>0</v>
      </c>
      <c r="AH306" s="201"/>
      <c r="AI306" s="227"/>
      <c r="AJ306" s="227"/>
      <c r="AK306" s="201"/>
      <c r="AM306" s="203" t="e">
        <f>#REF!</f>
        <v>#REF!</v>
      </c>
      <c r="AN306" s="166" t="e">
        <f>#REF!</f>
        <v>#REF!</v>
      </c>
      <c r="AO306" s="166" t="e">
        <f>#REF!</f>
        <v>#REF!</v>
      </c>
      <c r="AP306" s="166" t="e">
        <f>#REF!</f>
        <v>#REF!</v>
      </c>
      <c r="AQ306" s="166">
        <f t="shared" si="142"/>
        <v>9</v>
      </c>
      <c r="AR306" s="232" t="s">
        <v>706</v>
      </c>
      <c r="AS306" s="116"/>
      <c r="AT306" s="201"/>
      <c r="AU306" s="106"/>
      <c r="AV306" s="233"/>
    </row>
    <row r="307" spans="1:48" s="107" customFormat="1" hidden="1" outlineLevel="1">
      <c r="A307" s="162" t="str">
        <f>IFERROR(IF(Table48[[#This Row],[We Effect Funding SEK]]=0,"",INDEX(#REF!,MATCH(Table48[[#This Row],[Nr.]],#REF!,0),5)),"")</f>
        <v/>
      </c>
      <c r="B307" s="162" t="str">
        <f>'Budget 2023-2024'!B306</f>
        <v>4.5.4.6.5</v>
      </c>
      <c r="C307" s="163" t="str">
        <f>'Budget 2023-2024'!C306</f>
        <v>[write the cost]</v>
      </c>
      <c r="D307" s="164" t="s">
        <v>639</v>
      </c>
      <c r="E307" s="165">
        <f>'Budget 2023-2024'!G306</f>
        <v>0</v>
      </c>
      <c r="F307" s="165">
        <f>'Budget 2023-2024'!H306</f>
        <v>0</v>
      </c>
      <c r="G307" s="115"/>
      <c r="H307" s="141"/>
      <c r="I307" s="115"/>
      <c r="J307" s="115"/>
      <c r="K307" s="115"/>
      <c r="L307" s="165"/>
      <c r="M307" s="165"/>
      <c r="N307" s="165">
        <f t="shared" si="147"/>
        <v>0</v>
      </c>
      <c r="O307" s="165">
        <f t="shared" ref="O307:O312" si="150">IFERROR(IF(L307+M307=0,F307,ROUND(F307+ROUND(L307/$O$10,2)-ROUND(M307/$O$10,2),0)),0)</f>
        <v>0</v>
      </c>
      <c r="P307" s="201"/>
      <c r="Q307" s="117"/>
      <c r="R307" s="117"/>
      <c r="S307" s="115" t="str">
        <f t="shared" ref="S307:S314" si="151">IF(OR($AR307="Total Project Costs",$AR307="Heading",$AR307="Subheading",$AR307="Component",$AR307="Output",$AR307="Activity",$AR307="Budget Line"),IF(AND(E307=0,O307=0),"",IF(AND(E307=0,O307&gt;0),100,IF(AND(E307&gt;0,O307=0),100,IF(E307=O307,"",ABS(ROUND((O307-E307)/E307,4)*100))))),"")</f>
        <v/>
      </c>
      <c r="T307" s="106"/>
      <c r="U307" s="164"/>
      <c r="V307" s="164"/>
      <c r="W307" s="165" t="str">
        <f>IFERROR(ROUND(SUMIFS(#REF!,#REF!,$A307,#REF!,U$9,#REF!,V$9)+ROUND((X307-SUMIFS(#REF!,#REF!,$A307,#REF!,U$9,#REF!,V$9))*$X$10,0),0),"")</f>
        <v/>
      </c>
      <c r="X307" s="165">
        <f t="shared" si="148"/>
        <v>0</v>
      </c>
      <c r="Y307" s="201"/>
      <c r="Z307" s="227"/>
      <c r="AA307" s="227"/>
      <c r="AB307" s="115" t="str">
        <f t="shared" ref="AB307:AB314" si="152">IF(OR($AR307="Total Project Costs",$AR307="Heading",$AR307="Subheading",$AR307="Component",$AR307="Output",$AR307="Activity",$AR307="Budget Line"),IF(AND(O307=0,X307=0),"",IF(AND(O307=0,X307&gt;0),100,IF(AND(O307&gt;0,X307=0),100,IF(O307=X307,"",ABS(ROUND((X307-O307)/O307,4)*100))))),"")</f>
        <v/>
      </c>
      <c r="AC307" s="106"/>
      <c r="AD307" s="164"/>
      <c r="AE307" s="164"/>
      <c r="AF307" s="165" t="str">
        <f>IFERROR(IF(AND($AG$10=$X$10,AG307=X307),W307,(ROUND(SUMIFS(#REF!,#REF!,$B307,#REF!,AD$9,#REF!,AE$9)+ROUND((AG307-SUMIFS(#REF!,#REF!,$B307,#REF!,AD$9,#REF!,AE$9))*$AG$10,0),0))),"")</f>
        <v/>
      </c>
      <c r="AG307" s="165">
        <f t="shared" si="149"/>
        <v>0</v>
      </c>
      <c r="AH307" s="201"/>
      <c r="AI307" s="227"/>
      <c r="AJ307" s="227"/>
      <c r="AK307" s="201" t="str">
        <f t="shared" ref="AK307:AK314" si="153">IF(OR($AR307="Total Project Costs",$AR307="Heading",$AR307="Subheading",$AR307="Component",$AR307="Output",$AR307="Activity",$AR307="Budget Line"),IF(AND(X307=0,AG307=0),"",IF(AND(X307=0,AG307&gt;0),100,IF(AND(X307&gt;0,AG307=0),100,IF(X307=AG307,"",ABS(ROUND((AG307-X307)/X307,4)*100))))),"")</f>
        <v/>
      </c>
      <c r="AM307" s="203" t="e">
        <f>#REF!</f>
        <v>#REF!</v>
      </c>
      <c r="AN307" s="166" t="e">
        <f>#REF!</f>
        <v>#REF!</v>
      </c>
      <c r="AO307" s="166" t="e">
        <f>#REF!</f>
        <v>#REF!</v>
      </c>
      <c r="AP307" s="166" t="e">
        <f>#REF!</f>
        <v>#REF!</v>
      </c>
      <c r="AQ307" s="166">
        <f t="shared" si="142"/>
        <v>9</v>
      </c>
      <c r="AR307" s="232" t="s">
        <v>706</v>
      </c>
      <c r="AS307" s="116"/>
      <c r="AT307" s="201"/>
      <c r="AU307" s="106"/>
      <c r="AV307" s="233"/>
    </row>
    <row r="308" spans="1:48" s="107" customFormat="1" hidden="1" outlineLevel="1">
      <c r="A308" s="162" t="str">
        <f>IFERROR(IF(Table48[[#This Row],[We Effect Funding SEK]]=0,"",INDEX(#REF!,MATCH(Table48[[#This Row],[Nr.]],#REF!,0),5)),"")</f>
        <v/>
      </c>
      <c r="B308" s="162" t="str">
        <f>'Budget 2023-2024'!B307</f>
        <v>4.5.4.6.6</v>
      </c>
      <c r="C308" s="163" t="str">
        <f>'Budget 2023-2024'!C307</f>
        <v>[write the cost]</v>
      </c>
      <c r="D308" s="164" t="s">
        <v>639</v>
      </c>
      <c r="E308" s="165">
        <f>'Budget 2023-2024'!G307</f>
        <v>0</v>
      </c>
      <c r="F308" s="165">
        <f>'Budget 2023-2024'!H307</f>
        <v>0</v>
      </c>
      <c r="G308" s="115"/>
      <c r="H308" s="141"/>
      <c r="I308" s="115"/>
      <c r="J308" s="115"/>
      <c r="K308" s="115"/>
      <c r="L308" s="165"/>
      <c r="M308" s="165"/>
      <c r="N308" s="165">
        <f t="shared" si="147"/>
        <v>0</v>
      </c>
      <c r="O308" s="165">
        <f t="shared" si="150"/>
        <v>0</v>
      </c>
      <c r="P308" s="201"/>
      <c r="Q308" s="117"/>
      <c r="R308" s="117"/>
      <c r="S308" s="115" t="str">
        <f t="shared" si="151"/>
        <v/>
      </c>
      <c r="T308" s="106"/>
      <c r="U308" s="164"/>
      <c r="V308" s="164"/>
      <c r="W308" s="165" t="str">
        <f>IFERROR(ROUND(SUMIFS(#REF!,#REF!,$A308,#REF!,U$9,#REF!,V$9)+ROUND((X308-SUMIFS(#REF!,#REF!,$A308,#REF!,U$9,#REF!,V$9))*$X$10,0),0),"")</f>
        <v/>
      </c>
      <c r="X308" s="165">
        <f t="shared" si="148"/>
        <v>0</v>
      </c>
      <c r="Y308" s="201"/>
      <c r="Z308" s="227"/>
      <c r="AA308" s="227"/>
      <c r="AB308" s="115" t="str">
        <f t="shared" si="152"/>
        <v/>
      </c>
      <c r="AC308" s="106"/>
      <c r="AD308" s="164"/>
      <c r="AE308" s="164"/>
      <c r="AF308" s="165" t="str">
        <f>IFERROR(IF(AND($AG$10=$X$10,AG308=X308),W308,(ROUND(SUMIFS(#REF!,#REF!,$B308,#REF!,AD$9,#REF!,AE$9)+ROUND((AG308-SUMIFS(#REF!,#REF!,$B308,#REF!,AD$9,#REF!,AE$9))*$AG$10,0),0))),"")</f>
        <v/>
      </c>
      <c r="AG308" s="165">
        <f t="shared" si="149"/>
        <v>0</v>
      </c>
      <c r="AH308" s="201"/>
      <c r="AI308" s="227"/>
      <c r="AJ308" s="227"/>
      <c r="AK308" s="201" t="str">
        <f t="shared" si="153"/>
        <v/>
      </c>
      <c r="AM308" s="203" t="e">
        <f>#REF!</f>
        <v>#REF!</v>
      </c>
      <c r="AN308" s="166" t="e">
        <f>#REF!</f>
        <v>#REF!</v>
      </c>
      <c r="AO308" s="166" t="e">
        <f>#REF!</f>
        <v>#REF!</v>
      </c>
      <c r="AP308" s="166" t="e">
        <f>#REF!</f>
        <v>#REF!</v>
      </c>
      <c r="AQ308" s="166">
        <f t="shared" si="142"/>
        <v>9</v>
      </c>
      <c r="AR308" s="232" t="s">
        <v>706</v>
      </c>
      <c r="AS308" s="116"/>
      <c r="AT308" s="201"/>
      <c r="AU308" s="106"/>
      <c r="AV308" s="233"/>
    </row>
    <row r="309" spans="1:48" s="107" customFormat="1" hidden="1" outlineLevel="1">
      <c r="A309" s="162" t="str">
        <f>IFERROR(IF(Table48[[#This Row],[We Effect Funding SEK]]=0,"",INDEX(#REF!,MATCH(Table48[[#This Row],[Nr.]],#REF!,0),5)),"")</f>
        <v/>
      </c>
      <c r="B309" s="162" t="str">
        <f>'Budget 2023-2024'!B308</f>
        <v>4.5.4.6.7</v>
      </c>
      <c r="C309" s="163" t="str">
        <f>'Budget 2023-2024'!C308</f>
        <v>[write the cost]</v>
      </c>
      <c r="D309" s="164" t="s">
        <v>639</v>
      </c>
      <c r="E309" s="165">
        <f>'Budget 2023-2024'!G308</f>
        <v>0</v>
      </c>
      <c r="F309" s="165">
        <f>'Budget 2023-2024'!H308</f>
        <v>0</v>
      </c>
      <c r="G309" s="115"/>
      <c r="H309" s="141"/>
      <c r="I309" s="115"/>
      <c r="J309" s="115"/>
      <c r="K309" s="115"/>
      <c r="L309" s="165"/>
      <c r="M309" s="165"/>
      <c r="N309" s="165">
        <f t="shared" si="147"/>
        <v>0</v>
      </c>
      <c r="O309" s="165">
        <f t="shared" si="150"/>
        <v>0</v>
      </c>
      <c r="P309" s="201"/>
      <c r="Q309" s="117"/>
      <c r="R309" s="117"/>
      <c r="S309" s="115" t="str">
        <f t="shared" si="151"/>
        <v/>
      </c>
      <c r="T309" s="106"/>
      <c r="U309" s="164"/>
      <c r="V309" s="164"/>
      <c r="W309" s="165" t="str">
        <f>IFERROR(ROUND(SUMIFS(#REF!,#REF!,$A309,#REF!,U$9,#REF!,V$9)+ROUND((X309-SUMIFS(#REF!,#REF!,$A309,#REF!,U$9,#REF!,V$9))*$X$10,0),0),"")</f>
        <v/>
      </c>
      <c r="X309" s="165">
        <f t="shared" si="148"/>
        <v>0</v>
      </c>
      <c r="Y309" s="201"/>
      <c r="Z309" s="227"/>
      <c r="AA309" s="227"/>
      <c r="AB309" s="115" t="str">
        <f t="shared" si="152"/>
        <v/>
      </c>
      <c r="AC309" s="106"/>
      <c r="AD309" s="164"/>
      <c r="AE309" s="164"/>
      <c r="AF309" s="165" t="str">
        <f>IFERROR(IF(AND($AG$10=$X$10,AG309=X309),W309,(ROUND(SUMIFS(#REF!,#REF!,$B309,#REF!,AD$9,#REF!,AE$9)+ROUND((AG309-SUMIFS(#REF!,#REF!,$B309,#REF!,AD$9,#REF!,AE$9))*$AG$10,0),0))),"")</f>
        <v/>
      </c>
      <c r="AG309" s="165">
        <f t="shared" si="149"/>
        <v>0</v>
      </c>
      <c r="AH309" s="201"/>
      <c r="AI309" s="227"/>
      <c r="AJ309" s="227"/>
      <c r="AK309" s="201" t="str">
        <f t="shared" si="153"/>
        <v/>
      </c>
      <c r="AM309" s="203" t="e">
        <f>#REF!</f>
        <v>#REF!</v>
      </c>
      <c r="AN309" s="166" t="e">
        <f>#REF!</f>
        <v>#REF!</v>
      </c>
      <c r="AO309" s="166" t="e">
        <f>#REF!</f>
        <v>#REF!</v>
      </c>
      <c r="AP309" s="166" t="e">
        <f>#REF!</f>
        <v>#REF!</v>
      </c>
      <c r="AQ309" s="166">
        <f t="shared" si="142"/>
        <v>9</v>
      </c>
      <c r="AR309" s="232" t="s">
        <v>706</v>
      </c>
      <c r="AS309" s="116"/>
      <c r="AT309" s="201"/>
      <c r="AU309" s="106"/>
      <c r="AV309" s="233"/>
    </row>
    <row r="310" spans="1:48" s="107" customFormat="1" hidden="1" outlineLevel="1">
      <c r="A310" s="162" t="str">
        <f>IFERROR(IF(Table48[[#This Row],[We Effect Funding SEK]]=0,"",INDEX(#REF!,MATCH(Table48[[#This Row],[Nr.]],#REF!,0),5)),"")</f>
        <v/>
      </c>
      <c r="B310" s="162" t="str">
        <f>'Budget 2023-2024'!B309</f>
        <v>4.5.4.6.8</v>
      </c>
      <c r="C310" s="163" t="str">
        <f>'Budget 2023-2024'!C309</f>
        <v>[write the cost]</v>
      </c>
      <c r="D310" s="164" t="s">
        <v>639</v>
      </c>
      <c r="E310" s="165">
        <f>'Budget 2023-2024'!G309</f>
        <v>0</v>
      </c>
      <c r="F310" s="165">
        <f>'Budget 2023-2024'!H309</f>
        <v>0</v>
      </c>
      <c r="G310" s="115"/>
      <c r="H310" s="141"/>
      <c r="I310" s="115"/>
      <c r="J310" s="115"/>
      <c r="K310" s="115"/>
      <c r="L310" s="165"/>
      <c r="M310" s="165"/>
      <c r="N310" s="165">
        <f t="shared" si="147"/>
        <v>0</v>
      </c>
      <c r="O310" s="165">
        <f t="shared" si="150"/>
        <v>0</v>
      </c>
      <c r="P310" s="201"/>
      <c r="Q310" s="117"/>
      <c r="R310" s="117"/>
      <c r="S310" s="115" t="str">
        <f t="shared" si="151"/>
        <v/>
      </c>
      <c r="T310" s="106"/>
      <c r="U310" s="164"/>
      <c r="V310" s="164"/>
      <c r="W310" s="165" t="str">
        <f>IFERROR(ROUND(SUMIFS(#REF!,#REF!,$A310,#REF!,U$9,#REF!,V$9)+ROUND((X310-SUMIFS(#REF!,#REF!,$A310,#REF!,U$9,#REF!,V$9))*$X$10,0),0),"")</f>
        <v/>
      </c>
      <c r="X310" s="165">
        <f t="shared" si="148"/>
        <v>0</v>
      </c>
      <c r="Y310" s="201"/>
      <c r="Z310" s="227"/>
      <c r="AA310" s="227"/>
      <c r="AB310" s="115" t="str">
        <f t="shared" si="152"/>
        <v/>
      </c>
      <c r="AC310" s="106"/>
      <c r="AD310" s="164"/>
      <c r="AE310" s="164"/>
      <c r="AF310" s="165" t="str">
        <f>IFERROR(IF(AND($AG$10=$X$10,AG310=X310),W310,(ROUND(SUMIFS(#REF!,#REF!,$B310,#REF!,AD$9,#REF!,AE$9)+ROUND((AG310-SUMIFS(#REF!,#REF!,$B310,#REF!,AD$9,#REF!,AE$9))*$AG$10,0),0))),"")</f>
        <v/>
      </c>
      <c r="AG310" s="165">
        <f t="shared" si="149"/>
        <v>0</v>
      </c>
      <c r="AH310" s="201"/>
      <c r="AI310" s="227"/>
      <c r="AJ310" s="227"/>
      <c r="AK310" s="201" t="str">
        <f t="shared" si="153"/>
        <v/>
      </c>
      <c r="AM310" s="203" t="e">
        <f>#REF!</f>
        <v>#REF!</v>
      </c>
      <c r="AN310" s="166" t="e">
        <f>#REF!</f>
        <v>#REF!</v>
      </c>
      <c r="AO310" s="166" t="e">
        <f>#REF!</f>
        <v>#REF!</v>
      </c>
      <c r="AP310" s="166" t="e">
        <f>#REF!</f>
        <v>#REF!</v>
      </c>
      <c r="AQ310" s="166">
        <f t="shared" si="142"/>
        <v>9</v>
      </c>
      <c r="AR310" s="232" t="s">
        <v>706</v>
      </c>
      <c r="AS310" s="116"/>
      <c r="AT310" s="201"/>
      <c r="AU310" s="106"/>
      <c r="AV310" s="233"/>
    </row>
    <row r="311" spans="1:48" s="107" customFormat="1" hidden="1" outlineLevel="1">
      <c r="A311" s="162" t="str">
        <f>IFERROR(IF(Table48[[#This Row],[We Effect Funding SEK]]=0,"",INDEX(#REF!,MATCH(Table48[[#This Row],[Nr.]],#REF!,0),5)),"")</f>
        <v/>
      </c>
      <c r="B311" s="162" t="str">
        <f>'Budget 2023-2024'!B310</f>
        <v>4.5.4.6.9</v>
      </c>
      <c r="C311" s="163" t="str">
        <f>'Budget 2023-2024'!C310</f>
        <v>[write the cost]</v>
      </c>
      <c r="D311" s="164" t="s">
        <v>639</v>
      </c>
      <c r="E311" s="165">
        <f>'Budget 2023-2024'!G310</f>
        <v>0</v>
      </c>
      <c r="F311" s="165">
        <f>'Budget 2023-2024'!H310</f>
        <v>0</v>
      </c>
      <c r="G311" s="115"/>
      <c r="H311" s="141"/>
      <c r="I311" s="115"/>
      <c r="J311" s="115"/>
      <c r="K311" s="115"/>
      <c r="L311" s="165"/>
      <c r="M311" s="165"/>
      <c r="N311" s="165">
        <f t="shared" si="147"/>
        <v>0</v>
      </c>
      <c r="O311" s="165">
        <f t="shared" si="150"/>
        <v>0</v>
      </c>
      <c r="P311" s="201"/>
      <c r="Q311" s="117"/>
      <c r="R311" s="117"/>
      <c r="S311" s="115" t="str">
        <f t="shared" si="151"/>
        <v/>
      </c>
      <c r="T311" s="106"/>
      <c r="U311" s="164"/>
      <c r="V311" s="164"/>
      <c r="W311" s="165" t="str">
        <f>IFERROR(ROUND(SUMIFS(#REF!,#REF!,$A311,#REF!,U$9,#REF!,V$9)+ROUND((X311-SUMIFS(#REF!,#REF!,$A311,#REF!,U$9,#REF!,V$9))*$X$10,0),0),"")</f>
        <v/>
      </c>
      <c r="X311" s="165">
        <f t="shared" si="148"/>
        <v>0</v>
      </c>
      <c r="Y311" s="201"/>
      <c r="Z311" s="227"/>
      <c r="AA311" s="227"/>
      <c r="AB311" s="115" t="str">
        <f t="shared" si="152"/>
        <v/>
      </c>
      <c r="AC311" s="106"/>
      <c r="AD311" s="164"/>
      <c r="AE311" s="164"/>
      <c r="AF311" s="165" t="str">
        <f>IFERROR(IF(AND($AG$10=$X$10,AG311=X311),W311,(ROUND(SUMIFS(#REF!,#REF!,$B311,#REF!,AD$9,#REF!,AE$9)+ROUND((AG311-SUMIFS(#REF!,#REF!,$B311,#REF!,AD$9,#REF!,AE$9))*$AG$10,0),0))),"")</f>
        <v/>
      </c>
      <c r="AG311" s="165">
        <f t="shared" si="149"/>
        <v>0</v>
      </c>
      <c r="AH311" s="201"/>
      <c r="AI311" s="227"/>
      <c r="AJ311" s="227"/>
      <c r="AK311" s="201" t="str">
        <f t="shared" si="153"/>
        <v/>
      </c>
      <c r="AM311" s="203" t="e">
        <f>#REF!</f>
        <v>#REF!</v>
      </c>
      <c r="AN311" s="166" t="e">
        <f>#REF!</f>
        <v>#REF!</v>
      </c>
      <c r="AO311" s="166" t="e">
        <f>#REF!</f>
        <v>#REF!</v>
      </c>
      <c r="AP311" s="166" t="e">
        <f>#REF!</f>
        <v>#REF!</v>
      </c>
      <c r="AQ311" s="166">
        <f t="shared" si="142"/>
        <v>9</v>
      </c>
      <c r="AR311" s="232" t="s">
        <v>706</v>
      </c>
      <c r="AS311" s="116"/>
      <c r="AT311" s="201"/>
      <c r="AU311" s="106"/>
      <c r="AV311" s="233"/>
    </row>
    <row r="312" spans="1:48" s="107" customFormat="1" hidden="1" outlineLevel="1">
      <c r="A312" s="162" t="str">
        <f>IFERROR(IF(Table48[[#This Row],[We Effect Funding SEK]]=0,"",INDEX(#REF!,MATCH(Table48[[#This Row],[Nr.]],#REF!,0),5)),"")</f>
        <v/>
      </c>
      <c r="B312" s="162" t="str">
        <f>'Budget 2023-2024'!B311</f>
        <v>4.5.4.6.10</v>
      </c>
      <c r="C312" s="163" t="str">
        <f>'Budget 2023-2024'!C311</f>
        <v>[write the cost]</v>
      </c>
      <c r="D312" s="164" t="s">
        <v>639</v>
      </c>
      <c r="E312" s="165">
        <f>'Budget 2023-2024'!G311</f>
        <v>0</v>
      </c>
      <c r="F312" s="165">
        <f>'Budget 2023-2024'!H311</f>
        <v>0</v>
      </c>
      <c r="G312" s="115"/>
      <c r="H312" s="141"/>
      <c r="I312" s="115"/>
      <c r="J312" s="115"/>
      <c r="K312" s="115"/>
      <c r="L312" s="165"/>
      <c r="M312" s="165"/>
      <c r="N312" s="165">
        <f t="shared" si="147"/>
        <v>0</v>
      </c>
      <c r="O312" s="165">
        <f t="shared" si="150"/>
        <v>0</v>
      </c>
      <c r="P312" s="201"/>
      <c r="Q312" s="117"/>
      <c r="R312" s="117"/>
      <c r="S312" s="115" t="str">
        <f t="shared" si="151"/>
        <v/>
      </c>
      <c r="T312" s="106"/>
      <c r="U312" s="164"/>
      <c r="V312" s="164"/>
      <c r="W312" s="165" t="str">
        <f>IFERROR(ROUND(SUMIFS(#REF!,#REF!,$A312,#REF!,U$9,#REF!,V$9)+ROUND((X312-SUMIFS(#REF!,#REF!,$A312,#REF!,U$9,#REF!,V$9))*$X$10,0),0),"")</f>
        <v/>
      </c>
      <c r="X312" s="165">
        <f t="shared" si="148"/>
        <v>0</v>
      </c>
      <c r="Y312" s="201"/>
      <c r="Z312" s="227"/>
      <c r="AA312" s="227"/>
      <c r="AB312" s="115" t="str">
        <f t="shared" si="152"/>
        <v/>
      </c>
      <c r="AC312" s="106"/>
      <c r="AD312" s="164"/>
      <c r="AE312" s="164"/>
      <c r="AF312" s="165" t="str">
        <f>IFERROR(IF(AND($AG$10=$X$10,AG312=X312),W312,(ROUND(SUMIFS(#REF!,#REF!,$B312,#REF!,AD$9,#REF!,AE$9)+ROUND((AG312-SUMIFS(#REF!,#REF!,$B312,#REF!,AD$9,#REF!,AE$9))*$AG$10,0),0))),"")</f>
        <v/>
      </c>
      <c r="AG312" s="165">
        <f t="shared" si="149"/>
        <v>0</v>
      </c>
      <c r="AH312" s="201"/>
      <c r="AI312" s="227"/>
      <c r="AJ312" s="227"/>
      <c r="AK312" s="201" t="str">
        <f t="shared" si="153"/>
        <v/>
      </c>
      <c r="AM312" s="203" t="e">
        <f>#REF!</f>
        <v>#REF!</v>
      </c>
      <c r="AN312" s="166" t="e">
        <f>#REF!</f>
        <v>#REF!</v>
      </c>
      <c r="AO312" s="166" t="e">
        <f>#REF!</f>
        <v>#REF!</v>
      </c>
      <c r="AP312" s="166" t="e">
        <f>#REF!</f>
        <v>#REF!</v>
      </c>
      <c r="AQ312" s="166">
        <f t="shared" si="142"/>
        <v>10</v>
      </c>
      <c r="AR312" s="232" t="s">
        <v>706</v>
      </c>
      <c r="AS312" s="116"/>
      <c r="AT312" s="201"/>
      <c r="AU312" s="106"/>
      <c r="AV312" s="233"/>
    </row>
    <row r="313" spans="1:48" s="107" customFormat="1">
      <c r="A313" s="181" t="str">
        <f>IFERROR(IF(Table48[[#This Row],[We Effect Funding SEK]]=0,"",INDEX(#REF!,MATCH(Table48[[#This Row],[Nr.]],#REF!,0),5)),"")</f>
        <v/>
      </c>
      <c r="B313" s="182" t="str">
        <f>'Budget 2023-2024'!B312</f>
        <v>4.5.4.7</v>
      </c>
      <c r="C313" s="183" t="str">
        <f>'Budget 2023-2024'!C312</f>
        <v>Rural events for promotion of gender equality  - Jufkijada</v>
      </c>
      <c r="D313" s="184"/>
      <c r="E313" s="184">
        <f>SUM(E314:E323)</f>
        <v>78000</v>
      </c>
      <c r="F313" s="184">
        <f>SUM(F314:F323)</f>
        <v>14849</v>
      </c>
      <c r="G313" s="115"/>
      <c r="H313" s="141"/>
      <c r="I313" s="115"/>
      <c r="J313" s="115"/>
      <c r="K313" s="115"/>
      <c r="L313" s="184">
        <f>SUM(L314:L323)</f>
        <v>30000</v>
      </c>
      <c r="M313" s="184">
        <f>SUM(M314:M323)</f>
        <v>0</v>
      </c>
      <c r="N313" s="184">
        <f>SUM(N314:N323)</f>
        <v>780003121</v>
      </c>
      <c r="O313" s="184">
        <f>SUM(O314:O323)</f>
        <v>14849</v>
      </c>
      <c r="P313" s="201"/>
      <c r="Q313" s="117"/>
      <c r="R313" s="117"/>
      <c r="S313" s="115">
        <f t="shared" si="151"/>
        <v>80.959999999999994</v>
      </c>
      <c r="T313" s="106"/>
      <c r="U313" s="184">
        <f>SUM(U314:U323)</f>
        <v>0</v>
      </c>
      <c r="V313" s="184">
        <f>SUM(V314:V323)</f>
        <v>0</v>
      </c>
      <c r="W313" s="184">
        <f>SUM(W314:W323)</f>
        <v>0</v>
      </c>
      <c r="X313" s="184">
        <f>SUM(X314:X323)</f>
        <v>14849</v>
      </c>
      <c r="Y313" s="201"/>
      <c r="Z313" s="118"/>
      <c r="AA313" s="118"/>
      <c r="AB313" s="115" t="str">
        <f t="shared" si="152"/>
        <v/>
      </c>
      <c r="AC313" s="106"/>
      <c r="AD313" s="184">
        <f>SUM(AD314:AD323)</f>
        <v>0</v>
      </c>
      <c r="AE313" s="184">
        <f>SUM(AE314:AE323)</f>
        <v>23000</v>
      </c>
      <c r="AF313" s="184">
        <f>SUM(AF314:AF323)</f>
        <v>0</v>
      </c>
      <c r="AG313" s="184">
        <f>SUM(AG314:AG323)</f>
        <v>10201</v>
      </c>
      <c r="AH313" s="201"/>
      <c r="AI313" s="118"/>
      <c r="AJ313" s="118"/>
      <c r="AK313" s="201">
        <f t="shared" si="153"/>
        <v>31.3</v>
      </c>
      <c r="AM313" s="203" t="e">
        <f>#REF!</f>
        <v>#REF!</v>
      </c>
      <c r="AN313" s="166" t="e">
        <f>#REF!</f>
        <v>#REF!</v>
      </c>
      <c r="AO313" s="166" t="e">
        <f>#REF!</f>
        <v>#REF!</v>
      </c>
      <c r="AP313" s="166" t="e">
        <f>#REF!</f>
        <v>#REF!</v>
      </c>
      <c r="AQ313" s="166">
        <f t="shared" si="142"/>
        <v>7</v>
      </c>
      <c r="AR313" s="232" t="s">
        <v>705</v>
      </c>
      <c r="AS313" s="116"/>
      <c r="AT313" s="201"/>
      <c r="AU313" s="106"/>
      <c r="AV313" s="233"/>
    </row>
    <row r="314" spans="1:48" s="107" customFormat="1" ht="42.75" outlineLevel="1">
      <c r="A314" s="162" t="str">
        <f>IFERROR(IF(Table48[[#This Row],[We Effect Funding SEK]]=0,"",INDEX(#REF!,MATCH(Table48[[#This Row],[Nr.]],#REF!,0),5)),"")</f>
        <v/>
      </c>
      <c r="B314" s="162" t="str">
        <f>'Budget 2023-2024'!B313</f>
        <v>4.5.4.7.1</v>
      </c>
      <c r="C314" s="163" t="str">
        <f>'Budget 2023-2024'!C313</f>
        <v>Travel costs for participants</v>
      </c>
      <c r="D314" s="164" t="s">
        <v>639</v>
      </c>
      <c r="E314" s="165">
        <f>'Budget 2023-2024'!G313</f>
        <v>48000</v>
      </c>
      <c r="F314" s="165">
        <f>'Budget 2023-2024'!H313</f>
        <v>9138</v>
      </c>
      <c r="G314" s="115"/>
      <c r="H314" s="141"/>
      <c r="I314" s="115"/>
      <c r="J314" s="115"/>
      <c r="K314" s="115"/>
      <c r="L314" s="165">
        <v>17000</v>
      </c>
      <c r="M314" s="165"/>
      <c r="N314" s="165">
        <f t="shared" ref="N314:N323" si="154">IFERROR(ROUND(O314*$O$10,0),0)</f>
        <v>480010002</v>
      </c>
      <c r="O314" s="165">
        <f>IFERROR(IF(L314+M314=0,F314,ROUND(F314+ROUND(L314/$O$10,2)-ROUND(M314/$O$10,2),0)),0)</f>
        <v>9138</v>
      </c>
      <c r="P314" s="201"/>
      <c r="Q314" s="118" t="s">
        <v>717</v>
      </c>
      <c r="R314" s="118" t="s">
        <v>718</v>
      </c>
      <c r="S314" s="115" t="str">
        <f t="shared" si="151"/>
        <v/>
      </c>
      <c r="T314" s="106"/>
      <c r="U314" s="164"/>
      <c r="V314" s="164"/>
      <c r="W314" s="165" t="str">
        <f>IFERROR(ROUND(SUMIFS(#REF!,#REF!,$A314,#REF!,U$9,#REF!,V$9)+ROUND((X314-SUMIFS(#REF!,#REF!,$A314,#REF!,U$9,#REF!,V$9))*$X$10,0),0),"")</f>
        <v/>
      </c>
      <c r="X314" s="165">
        <f t="shared" ref="X314:X323" si="155">IFERROR(IF(U314+V314=0,O314,ROUND(O314+ROUND(U314/$X$10,2)-ROUND(V314/$X$10,2),0)),0)</f>
        <v>9138</v>
      </c>
      <c r="Y314" s="201"/>
      <c r="Z314" s="227"/>
      <c r="AA314" s="227"/>
      <c r="AB314" s="115" t="str">
        <f t="shared" si="152"/>
        <v/>
      </c>
      <c r="AC314" s="106"/>
      <c r="AD314" s="164"/>
      <c r="AE314" s="164">
        <f>14000</f>
        <v>14000</v>
      </c>
      <c r="AF314" s="165" t="str">
        <f>IFERROR(IF(AND($AG$10=$X$10,AG314=X314),W314,(ROUND(SUMIFS(#REF!,#REF!,$B314,#REF!,AD$9,#REF!,AE$9)+ROUND((AG314-SUMIFS(#REF!,#REF!,$B314,#REF!,AD$9,#REF!,AE$9))*$AG$10,0),0))),"")</f>
        <v/>
      </c>
      <c r="AG314" s="165">
        <f t="shared" ref="AG314:AG323" si="156">IFERROR(IF(AD314+AE314=0,X314,ROUND(X314+ROUND(AD314/$AG$10,2)-ROUND(AE314/$AG$10,2),0)),0)</f>
        <v>6309</v>
      </c>
      <c r="AH314" s="201"/>
      <c r="AI314" s="227" t="s">
        <v>719</v>
      </c>
      <c r="AJ314" s="227"/>
      <c r="AK314" s="201" t="str">
        <f t="shared" si="153"/>
        <v/>
      </c>
      <c r="AM314" s="203" t="e">
        <f>#REF!</f>
        <v>#REF!</v>
      </c>
      <c r="AN314" s="166" t="e">
        <f>#REF!</f>
        <v>#REF!</v>
      </c>
      <c r="AO314" s="166" t="e">
        <f>#REF!</f>
        <v>#REF!</v>
      </c>
      <c r="AP314" s="166" t="e">
        <f>#REF!</f>
        <v>#REF!</v>
      </c>
      <c r="AQ314" s="166">
        <f t="shared" si="142"/>
        <v>9</v>
      </c>
      <c r="AR314" s="232" t="s">
        <v>706</v>
      </c>
      <c r="AS314" s="116"/>
      <c r="AT314" s="201"/>
      <c r="AU314" s="106"/>
      <c r="AV314" s="233"/>
    </row>
    <row r="315" spans="1:48" s="107" customFormat="1" ht="28.5" outlineLevel="1">
      <c r="A315" s="162" t="str">
        <f>IFERROR(IF(Table48[[#This Row],[We Effect Funding SEK]]=0,"",INDEX(#REF!,MATCH(Table48[[#This Row],[Nr.]],#REF!,0),5)),"")</f>
        <v/>
      </c>
      <c r="B315" s="162" t="str">
        <f>'Budget 2023-2024'!B314</f>
        <v>4.5.4.7.2</v>
      </c>
      <c r="C315" s="163" t="str">
        <f>'Budget 2023-2024'!C314</f>
        <v>refreshment for participants</v>
      </c>
      <c r="D315" s="164" t="s">
        <v>639</v>
      </c>
      <c r="E315" s="165">
        <f>'Budget 2023-2024'!G314</f>
        <v>30000</v>
      </c>
      <c r="F315" s="165">
        <f>'Budget 2023-2024'!H314</f>
        <v>5711</v>
      </c>
      <c r="G315" s="115"/>
      <c r="H315" s="141"/>
      <c r="I315" s="115"/>
      <c r="J315" s="115"/>
      <c r="K315" s="115"/>
      <c r="L315" s="165"/>
      <c r="M315" s="165"/>
      <c r="N315" s="165">
        <f t="shared" si="154"/>
        <v>299993119</v>
      </c>
      <c r="O315" s="165">
        <f>IFERROR(IF(L315+M315=0,F315,ROUND(F315+ROUND(L315/$O$10,2)-ROUND(M315/$O$10,2),0)),0)</f>
        <v>5711</v>
      </c>
      <c r="P315" s="201"/>
      <c r="Q315" s="118"/>
      <c r="R315" s="118"/>
      <c r="S315" s="115"/>
      <c r="T315" s="106"/>
      <c r="U315" s="164"/>
      <c r="V315" s="164"/>
      <c r="W315" s="165" t="str">
        <f>IFERROR(ROUND(SUMIFS(#REF!,#REF!,$A315,#REF!,U$9,#REF!,V$9)+ROUND((X315-SUMIFS(#REF!,#REF!,$A315,#REF!,U$9,#REF!,V$9))*$X$10,0),0),"")</f>
        <v/>
      </c>
      <c r="X315" s="165">
        <f t="shared" si="155"/>
        <v>5711</v>
      </c>
      <c r="Y315" s="201"/>
      <c r="Z315" s="227"/>
      <c r="AA315" s="227"/>
      <c r="AB315" s="115"/>
      <c r="AC315" s="106"/>
      <c r="AD315" s="164"/>
      <c r="AE315" s="164">
        <f>9000</f>
        <v>9000</v>
      </c>
      <c r="AF315" s="165" t="str">
        <f>IFERROR(IF(AND($AG$10=$X$10,AG315=X315),W315,(ROUND(SUMIFS(#REF!,#REF!,$B315,#REF!,AD$9,#REF!,AE$9)+ROUND((AG315-SUMIFS(#REF!,#REF!,$B315,#REF!,AD$9,#REF!,AE$9))*$AG$10,0),0))),"")</f>
        <v/>
      </c>
      <c r="AG315" s="165">
        <f t="shared" si="156"/>
        <v>3892</v>
      </c>
      <c r="AH315" s="201"/>
      <c r="AI315" s="227" t="s">
        <v>719</v>
      </c>
      <c r="AJ315" s="227"/>
      <c r="AK315" s="201"/>
      <c r="AM315" s="203" t="e">
        <f>#REF!</f>
        <v>#REF!</v>
      </c>
      <c r="AN315" s="166" t="e">
        <f>#REF!</f>
        <v>#REF!</v>
      </c>
      <c r="AO315" s="166" t="e">
        <f>#REF!</f>
        <v>#REF!</v>
      </c>
      <c r="AP315" s="166" t="e">
        <f>#REF!</f>
        <v>#REF!</v>
      </c>
      <c r="AQ315" s="166">
        <f t="shared" si="142"/>
        <v>9</v>
      </c>
      <c r="AR315" s="232" t="s">
        <v>706</v>
      </c>
      <c r="AS315" s="116"/>
      <c r="AT315" s="201"/>
      <c r="AU315" s="106"/>
      <c r="AV315" s="233"/>
    </row>
    <row r="316" spans="1:48" s="107" customFormat="1" ht="71.25" outlineLevel="1">
      <c r="A316" s="162" t="str">
        <f>IFERROR(IF(Table48[[#This Row],[We Effect Funding SEK]]=0,"",INDEX(#REF!,MATCH(Table48[[#This Row],[Nr.]],#REF!,0),5)),"")</f>
        <v/>
      </c>
      <c r="B316" s="162" t="str">
        <f>'Budget 2023-2024'!B315</f>
        <v>4.5.4.7.3</v>
      </c>
      <c r="C316" s="163" t="str">
        <f>'Budget 2023-2024'!C315</f>
        <v>marketing agency for promotional activity</v>
      </c>
      <c r="D316" s="164" t="s">
        <v>639</v>
      </c>
      <c r="E316" s="165">
        <f>'Budget 2023-2024'!G315</f>
        <v>0</v>
      </c>
      <c r="F316" s="165">
        <f>'Budget 2023-2024'!H315</f>
        <v>0</v>
      </c>
      <c r="G316" s="115"/>
      <c r="H316" s="141"/>
      <c r="I316" s="115"/>
      <c r="J316" s="115"/>
      <c r="K316" s="115"/>
      <c r="L316" s="165">
        <v>13000</v>
      </c>
      <c r="M316" s="165"/>
      <c r="N316" s="165">
        <f t="shared" si="154"/>
        <v>0</v>
      </c>
      <c r="O316" s="165">
        <f>IFERROR(IF(L316+M316=0,F316,ROUND(F316+ROUND(L316/$O$10,2)-ROUND(M316/$O$10,2),0)),0)</f>
        <v>0</v>
      </c>
      <c r="P316" s="201"/>
      <c r="Q316" s="118" t="s">
        <v>720</v>
      </c>
      <c r="R316" s="118" t="s">
        <v>718</v>
      </c>
      <c r="S316" s="115"/>
      <c r="T316" s="106"/>
      <c r="U316" s="164"/>
      <c r="V316" s="164"/>
      <c r="W316" s="165" t="str">
        <f>IFERROR(ROUND(SUMIFS(#REF!,#REF!,$A316,#REF!,U$9,#REF!,V$9)+ROUND((X316-SUMIFS(#REF!,#REF!,$A316,#REF!,U$9,#REF!,V$9))*$X$10,0),0),"")</f>
        <v/>
      </c>
      <c r="X316" s="165">
        <f t="shared" si="155"/>
        <v>0</v>
      </c>
      <c r="Y316" s="201"/>
      <c r="Z316" s="227"/>
      <c r="AA316" s="227"/>
      <c r="AB316" s="115"/>
      <c r="AC316" s="106"/>
      <c r="AD316" s="164"/>
      <c r="AE316" s="164"/>
      <c r="AF316" s="165" t="str">
        <f>IFERROR(IF(AND($AG$10=$X$10,AG316=X316),W316,(ROUND(SUMIFS(#REF!,#REF!,$B316,#REF!,AD$9,#REF!,AE$9)+ROUND((AG316-SUMIFS(#REF!,#REF!,$B316,#REF!,AD$9,#REF!,AE$9))*$AG$10,0),0))),"")</f>
        <v/>
      </c>
      <c r="AG316" s="165">
        <f t="shared" si="156"/>
        <v>0</v>
      </c>
      <c r="AH316" s="201"/>
      <c r="AI316" s="227"/>
      <c r="AJ316" s="227"/>
      <c r="AK316" s="201"/>
      <c r="AM316" s="203" t="e">
        <f>#REF!</f>
        <v>#REF!</v>
      </c>
      <c r="AN316" s="166" t="e">
        <f>#REF!</f>
        <v>#REF!</v>
      </c>
      <c r="AO316" s="166" t="e">
        <f>#REF!</f>
        <v>#REF!</v>
      </c>
      <c r="AP316" s="166" t="e">
        <f>#REF!</f>
        <v>#REF!</v>
      </c>
      <c r="AQ316" s="166">
        <f t="shared" si="142"/>
        <v>9</v>
      </c>
      <c r="AR316" s="232" t="s">
        <v>706</v>
      </c>
      <c r="AS316" s="116"/>
      <c r="AT316" s="201"/>
      <c r="AU316" s="106"/>
      <c r="AV316" s="233"/>
    </row>
    <row r="317" spans="1:48" s="107" customFormat="1" hidden="1" outlineLevel="1">
      <c r="A317" s="162" t="str">
        <f>IFERROR(IF(Table48[[#This Row],[We Effect Funding SEK]]=0,"",INDEX(#REF!,MATCH(Table48[[#This Row],[Nr.]],#REF!,0),5)),"")</f>
        <v/>
      </c>
      <c r="B317" s="162" t="str">
        <f>'Budget 2023-2024'!B316</f>
        <v>4.5.4.7.4</v>
      </c>
      <c r="C317" s="163" t="str">
        <f>'Budget 2023-2024'!C316</f>
        <v>[write the cost]</v>
      </c>
      <c r="D317" s="164" t="s">
        <v>639</v>
      </c>
      <c r="E317" s="165">
        <f>'Budget 2023-2024'!G316</f>
        <v>0</v>
      </c>
      <c r="F317" s="165">
        <f>'Budget 2023-2024'!H316</f>
        <v>0</v>
      </c>
      <c r="G317" s="115"/>
      <c r="H317" s="141"/>
      <c r="I317" s="115"/>
      <c r="J317" s="115"/>
      <c r="K317" s="115"/>
      <c r="L317" s="165"/>
      <c r="M317" s="165"/>
      <c r="N317" s="165">
        <f t="shared" si="154"/>
        <v>0</v>
      </c>
      <c r="O317" s="165">
        <f>IFERROR(IF(L317+M317=0,F317,ROUND(F317+ROUND(L317/$O$10,2)-ROUND(M317/$O$10,2),0)),0)</f>
        <v>0</v>
      </c>
      <c r="P317" s="201"/>
      <c r="Q317" s="117"/>
      <c r="R317" s="117"/>
      <c r="S317" s="115"/>
      <c r="T317" s="106"/>
      <c r="U317" s="164"/>
      <c r="V317" s="164"/>
      <c r="W317" s="165" t="str">
        <f>IFERROR(ROUND(SUMIFS(#REF!,#REF!,$A317,#REF!,U$9,#REF!,V$9)+ROUND((X317-SUMIFS(#REF!,#REF!,$A317,#REF!,U$9,#REF!,V$9))*$X$10,0),0),"")</f>
        <v/>
      </c>
      <c r="X317" s="165">
        <f t="shared" si="155"/>
        <v>0</v>
      </c>
      <c r="Y317" s="201"/>
      <c r="Z317" s="227"/>
      <c r="AA317" s="227"/>
      <c r="AB317" s="115"/>
      <c r="AC317" s="106"/>
      <c r="AD317" s="164"/>
      <c r="AE317" s="164"/>
      <c r="AF317" s="165" t="str">
        <f>IFERROR(IF(AND($AG$10=$X$10,AG317=X317),W317,(ROUND(SUMIFS(#REF!,#REF!,$B317,#REF!,AD$9,#REF!,AE$9)+ROUND((AG317-SUMIFS(#REF!,#REF!,$B317,#REF!,AD$9,#REF!,AE$9))*$AG$10,0),0))),"")</f>
        <v/>
      </c>
      <c r="AG317" s="165">
        <f t="shared" si="156"/>
        <v>0</v>
      </c>
      <c r="AH317" s="201"/>
      <c r="AI317" s="227"/>
      <c r="AJ317" s="227"/>
      <c r="AK317" s="201"/>
      <c r="AM317" s="203" t="e">
        <f>#REF!</f>
        <v>#REF!</v>
      </c>
      <c r="AN317" s="166" t="e">
        <f>#REF!</f>
        <v>#REF!</v>
      </c>
      <c r="AO317" s="166" t="e">
        <f>#REF!</f>
        <v>#REF!</v>
      </c>
      <c r="AP317" s="166" t="e">
        <f>#REF!</f>
        <v>#REF!</v>
      </c>
      <c r="AQ317" s="166">
        <f t="shared" si="142"/>
        <v>9</v>
      </c>
      <c r="AR317" s="232" t="s">
        <v>706</v>
      </c>
      <c r="AS317" s="116"/>
      <c r="AT317" s="201"/>
      <c r="AU317" s="106"/>
      <c r="AV317" s="233"/>
    </row>
    <row r="318" spans="1:48" s="107" customFormat="1" hidden="1" outlineLevel="1">
      <c r="A318" s="162" t="str">
        <f>IFERROR(IF(Table48[[#This Row],[We Effect Funding SEK]]=0,"",INDEX(#REF!,MATCH(Table48[[#This Row],[Nr.]],#REF!,0),5)),"")</f>
        <v/>
      </c>
      <c r="B318" s="162" t="str">
        <f>'Budget 2023-2024'!B317</f>
        <v>4.5.4.7.5</v>
      </c>
      <c r="C318" s="163" t="str">
        <f>'Budget 2023-2024'!C317</f>
        <v>[write the cost]</v>
      </c>
      <c r="D318" s="164" t="s">
        <v>639</v>
      </c>
      <c r="E318" s="165">
        <f>'Budget 2023-2024'!G317</f>
        <v>0</v>
      </c>
      <c r="F318" s="165">
        <f>'Budget 2023-2024'!H317</f>
        <v>0</v>
      </c>
      <c r="G318" s="115"/>
      <c r="H318" s="141"/>
      <c r="I318" s="115"/>
      <c r="J318" s="115"/>
      <c r="K318" s="115"/>
      <c r="L318" s="165"/>
      <c r="M318" s="165"/>
      <c r="N318" s="165">
        <f t="shared" si="154"/>
        <v>0</v>
      </c>
      <c r="O318" s="165">
        <f t="shared" ref="O318:O323" si="157">IFERROR(IF(L318+M318=0,F318,ROUND(F318+ROUND(L318/$O$10,2)-ROUND(M318/$O$10,2),0)),0)</f>
        <v>0</v>
      </c>
      <c r="P318" s="201"/>
      <c r="Q318" s="117"/>
      <c r="R318" s="117"/>
      <c r="S318" s="115" t="str">
        <f t="shared" ref="S318:S325" si="158">IF(OR($AR318="Total Project Costs",$AR318="Heading",$AR318="Subheading",$AR318="Component",$AR318="Output",$AR318="Activity",$AR318="Budget Line"),IF(AND(E318=0,O318=0),"",IF(AND(E318=0,O318&gt;0),100,IF(AND(E318&gt;0,O318=0),100,IF(E318=O318,"",ABS(ROUND((O318-E318)/E318,4)*100))))),"")</f>
        <v/>
      </c>
      <c r="T318" s="106"/>
      <c r="U318" s="164"/>
      <c r="V318" s="164"/>
      <c r="W318" s="165" t="str">
        <f>IFERROR(ROUND(SUMIFS(#REF!,#REF!,$A318,#REF!,U$9,#REF!,V$9)+ROUND((X318-SUMIFS(#REF!,#REF!,$A318,#REF!,U$9,#REF!,V$9))*$X$10,0),0),"")</f>
        <v/>
      </c>
      <c r="X318" s="165">
        <f t="shared" si="155"/>
        <v>0</v>
      </c>
      <c r="Y318" s="201"/>
      <c r="Z318" s="227"/>
      <c r="AA318" s="227"/>
      <c r="AB318" s="115" t="str">
        <f t="shared" ref="AB318:AB325" si="159">IF(OR($AR318="Total Project Costs",$AR318="Heading",$AR318="Subheading",$AR318="Component",$AR318="Output",$AR318="Activity",$AR318="Budget Line"),IF(AND(O318=0,X318=0),"",IF(AND(O318=0,X318&gt;0),100,IF(AND(O318&gt;0,X318=0),100,IF(O318=X318,"",ABS(ROUND((X318-O318)/O318,4)*100))))),"")</f>
        <v/>
      </c>
      <c r="AC318" s="106"/>
      <c r="AD318" s="164"/>
      <c r="AE318" s="164"/>
      <c r="AF318" s="165" t="str">
        <f>IFERROR(IF(AND($AG$10=$X$10,AG318=X318),W318,(ROUND(SUMIFS(#REF!,#REF!,$B318,#REF!,AD$9,#REF!,AE$9)+ROUND((AG318-SUMIFS(#REF!,#REF!,$B318,#REF!,AD$9,#REF!,AE$9))*$AG$10,0),0))),"")</f>
        <v/>
      </c>
      <c r="AG318" s="165">
        <f t="shared" si="156"/>
        <v>0</v>
      </c>
      <c r="AH318" s="201"/>
      <c r="AI318" s="227"/>
      <c r="AJ318" s="227"/>
      <c r="AK318" s="201" t="str">
        <f t="shared" ref="AK318:AK325" si="160">IF(OR($AR318="Total Project Costs",$AR318="Heading",$AR318="Subheading",$AR318="Component",$AR318="Output",$AR318="Activity",$AR318="Budget Line"),IF(AND(X318=0,AG318=0),"",IF(AND(X318=0,AG318&gt;0),100,IF(AND(X318&gt;0,AG318=0),100,IF(X318=AG318,"",ABS(ROUND((AG318-X318)/X318,4)*100))))),"")</f>
        <v/>
      </c>
      <c r="AM318" s="203" t="e">
        <f>#REF!</f>
        <v>#REF!</v>
      </c>
      <c r="AN318" s="166" t="e">
        <f>#REF!</f>
        <v>#REF!</v>
      </c>
      <c r="AO318" s="166" t="e">
        <f>#REF!</f>
        <v>#REF!</v>
      </c>
      <c r="AP318" s="166" t="e">
        <f>#REF!</f>
        <v>#REF!</v>
      </c>
      <c r="AQ318" s="166">
        <f t="shared" si="142"/>
        <v>9</v>
      </c>
      <c r="AR318" s="232" t="s">
        <v>706</v>
      </c>
      <c r="AS318" s="116"/>
      <c r="AT318" s="201"/>
      <c r="AU318" s="106"/>
      <c r="AV318" s="233"/>
    </row>
    <row r="319" spans="1:48" s="107" customFormat="1" hidden="1" outlineLevel="1">
      <c r="A319" s="162" t="str">
        <f>IFERROR(IF(Table48[[#This Row],[We Effect Funding SEK]]=0,"",INDEX(#REF!,MATCH(Table48[[#This Row],[Nr.]],#REF!,0),5)),"")</f>
        <v/>
      </c>
      <c r="B319" s="162" t="str">
        <f>'Budget 2023-2024'!B318</f>
        <v>4.5.4.7.6</v>
      </c>
      <c r="C319" s="163" t="str">
        <f>'Budget 2023-2024'!C318</f>
        <v>[write the cost]</v>
      </c>
      <c r="D319" s="164" t="s">
        <v>639</v>
      </c>
      <c r="E319" s="165">
        <f>'Budget 2023-2024'!G318</f>
        <v>0</v>
      </c>
      <c r="F319" s="165">
        <f>'Budget 2023-2024'!H318</f>
        <v>0</v>
      </c>
      <c r="G319" s="115"/>
      <c r="H319" s="141"/>
      <c r="I319" s="115"/>
      <c r="J319" s="115"/>
      <c r="K319" s="115"/>
      <c r="L319" s="165"/>
      <c r="M319" s="165"/>
      <c r="N319" s="165">
        <f t="shared" si="154"/>
        <v>0</v>
      </c>
      <c r="O319" s="165">
        <f t="shared" si="157"/>
        <v>0</v>
      </c>
      <c r="P319" s="201"/>
      <c r="Q319" s="117"/>
      <c r="R319" s="117"/>
      <c r="S319" s="115" t="str">
        <f t="shared" si="158"/>
        <v/>
      </c>
      <c r="T319" s="106"/>
      <c r="U319" s="164"/>
      <c r="V319" s="164"/>
      <c r="W319" s="165" t="str">
        <f>IFERROR(ROUND(SUMIFS(#REF!,#REF!,$A319,#REF!,U$9,#REF!,V$9)+ROUND((X319-SUMIFS(#REF!,#REF!,$A319,#REF!,U$9,#REF!,V$9))*$X$10,0),0),"")</f>
        <v/>
      </c>
      <c r="X319" s="165">
        <f t="shared" si="155"/>
        <v>0</v>
      </c>
      <c r="Y319" s="201"/>
      <c r="Z319" s="227"/>
      <c r="AA319" s="227"/>
      <c r="AB319" s="115" t="str">
        <f t="shared" si="159"/>
        <v/>
      </c>
      <c r="AC319" s="106"/>
      <c r="AD319" s="164"/>
      <c r="AE319" s="164"/>
      <c r="AF319" s="165" t="str">
        <f>IFERROR(IF(AND($AG$10=$X$10,AG319=X319),W319,(ROUND(SUMIFS(#REF!,#REF!,$B319,#REF!,AD$9,#REF!,AE$9)+ROUND((AG319-SUMIFS(#REF!,#REF!,$B319,#REF!,AD$9,#REF!,AE$9))*$AG$10,0),0))),"")</f>
        <v/>
      </c>
      <c r="AG319" s="165">
        <f t="shared" si="156"/>
        <v>0</v>
      </c>
      <c r="AH319" s="201"/>
      <c r="AI319" s="227"/>
      <c r="AJ319" s="227"/>
      <c r="AK319" s="201" t="str">
        <f t="shared" si="160"/>
        <v/>
      </c>
      <c r="AM319" s="203" t="e">
        <f>#REF!</f>
        <v>#REF!</v>
      </c>
      <c r="AN319" s="166" t="e">
        <f>#REF!</f>
        <v>#REF!</v>
      </c>
      <c r="AO319" s="166" t="e">
        <f>#REF!</f>
        <v>#REF!</v>
      </c>
      <c r="AP319" s="166" t="e">
        <f>#REF!</f>
        <v>#REF!</v>
      </c>
      <c r="AQ319" s="166">
        <f t="shared" si="142"/>
        <v>9</v>
      </c>
      <c r="AR319" s="232" t="s">
        <v>706</v>
      </c>
      <c r="AS319" s="116"/>
      <c r="AT319" s="201"/>
      <c r="AU319" s="106"/>
      <c r="AV319" s="233"/>
    </row>
    <row r="320" spans="1:48" s="107" customFormat="1" hidden="1" outlineLevel="1">
      <c r="A320" s="162" t="str">
        <f>IFERROR(IF(Table48[[#This Row],[We Effect Funding SEK]]=0,"",INDEX(#REF!,MATCH(Table48[[#This Row],[Nr.]],#REF!,0),5)),"")</f>
        <v/>
      </c>
      <c r="B320" s="162" t="str">
        <f>'Budget 2023-2024'!B319</f>
        <v>4.5.4.7.7</v>
      </c>
      <c r="C320" s="163" t="str">
        <f>'Budget 2023-2024'!C319</f>
        <v>[write the cost]</v>
      </c>
      <c r="D320" s="164" t="s">
        <v>639</v>
      </c>
      <c r="E320" s="165">
        <f>'Budget 2023-2024'!G319</f>
        <v>0</v>
      </c>
      <c r="F320" s="165">
        <f>'Budget 2023-2024'!H319</f>
        <v>0</v>
      </c>
      <c r="G320" s="115"/>
      <c r="H320" s="141"/>
      <c r="I320" s="115"/>
      <c r="J320" s="115"/>
      <c r="K320" s="115"/>
      <c r="L320" s="165"/>
      <c r="M320" s="165"/>
      <c r="N320" s="165">
        <f t="shared" si="154"/>
        <v>0</v>
      </c>
      <c r="O320" s="165">
        <f t="shared" si="157"/>
        <v>0</v>
      </c>
      <c r="P320" s="201"/>
      <c r="Q320" s="117"/>
      <c r="R320" s="117"/>
      <c r="S320" s="115" t="str">
        <f t="shared" si="158"/>
        <v/>
      </c>
      <c r="T320" s="106"/>
      <c r="U320" s="164"/>
      <c r="V320" s="164"/>
      <c r="W320" s="165" t="str">
        <f>IFERROR(ROUND(SUMIFS(#REF!,#REF!,$A320,#REF!,U$9,#REF!,V$9)+ROUND((X320-SUMIFS(#REF!,#REF!,$A320,#REF!,U$9,#REF!,V$9))*$X$10,0),0),"")</f>
        <v/>
      </c>
      <c r="X320" s="165">
        <f t="shared" si="155"/>
        <v>0</v>
      </c>
      <c r="Y320" s="201"/>
      <c r="Z320" s="227"/>
      <c r="AA320" s="227"/>
      <c r="AB320" s="115" t="str">
        <f t="shared" si="159"/>
        <v/>
      </c>
      <c r="AC320" s="106"/>
      <c r="AD320" s="164"/>
      <c r="AE320" s="164"/>
      <c r="AF320" s="165" t="str">
        <f>IFERROR(IF(AND($AG$10=$X$10,AG320=X320),W320,(ROUND(SUMIFS(#REF!,#REF!,$B320,#REF!,AD$9,#REF!,AE$9)+ROUND((AG320-SUMIFS(#REF!,#REF!,$B320,#REF!,AD$9,#REF!,AE$9))*$AG$10,0),0))),"")</f>
        <v/>
      </c>
      <c r="AG320" s="165">
        <f t="shared" si="156"/>
        <v>0</v>
      </c>
      <c r="AH320" s="201"/>
      <c r="AI320" s="227"/>
      <c r="AJ320" s="227"/>
      <c r="AK320" s="201" t="str">
        <f t="shared" si="160"/>
        <v/>
      </c>
      <c r="AM320" s="203" t="e">
        <f>#REF!</f>
        <v>#REF!</v>
      </c>
      <c r="AN320" s="166" t="e">
        <f>#REF!</f>
        <v>#REF!</v>
      </c>
      <c r="AO320" s="166" t="e">
        <f>#REF!</f>
        <v>#REF!</v>
      </c>
      <c r="AP320" s="166" t="e">
        <f>#REF!</f>
        <v>#REF!</v>
      </c>
      <c r="AQ320" s="166">
        <f t="shared" si="142"/>
        <v>9</v>
      </c>
      <c r="AR320" s="232" t="s">
        <v>706</v>
      </c>
      <c r="AS320" s="116"/>
      <c r="AT320" s="201"/>
      <c r="AU320" s="106"/>
      <c r="AV320" s="233"/>
    </row>
    <row r="321" spans="1:48" s="107" customFormat="1" hidden="1" outlineLevel="1">
      <c r="A321" s="162" t="str">
        <f>IFERROR(IF(Table48[[#This Row],[We Effect Funding SEK]]=0,"",INDEX(#REF!,MATCH(Table48[[#This Row],[Nr.]],#REF!,0),5)),"")</f>
        <v/>
      </c>
      <c r="B321" s="162" t="str">
        <f>'Budget 2023-2024'!B320</f>
        <v>4.5.4.7.8</v>
      </c>
      <c r="C321" s="163" t="str">
        <f>'Budget 2023-2024'!C320</f>
        <v>[write the cost]</v>
      </c>
      <c r="D321" s="164" t="s">
        <v>639</v>
      </c>
      <c r="E321" s="165">
        <f>'Budget 2023-2024'!G320</f>
        <v>0</v>
      </c>
      <c r="F321" s="165">
        <f>'Budget 2023-2024'!H320</f>
        <v>0</v>
      </c>
      <c r="G321" s="115"/>
      <c r="H321" s="141"/>
      <c r="I321" s="115"/>
      <c r="J321" s="115"/>
      <c r="K321" s="115"/>
      <c r="L321" s="165"/>
      <c r="M321" s="165"/>
      <c r="N321" s="165">
        <f t="shared" si="154"/>
        <v>0</v>
      </c>
      <c r="O321" s="165">
        <f t="shared" si="157"/>
        <v>0</v>
      </c>
      <c r="P321" s="201"/>
      <c r="Q321" s="117"/>
      <c r="R321" s="117"/>
      <c r="S321" s="115" t="str">
        <f t="shared" si="158"/>
        <v/>
      </c>
      <c r="T321" s="106"/>
      <c r="U321" s="164"/>
      <c r="V321" s="164"/>
      <c r="W321" s="165" t="str">
        <f>IFERROR(ROUND(SUMIFS(#REF!,#REF!,$A321,#REF!,U$9,#REF!,V$9)+ROUND((X321-SUMIFS(#REF!,#REF!,$A321,#REF!,U$9,#REF!,V$9))*$X$10,0),0),"")</f>
        <v/>
      </c>
      <c r="X321" s="165">
        <f t="shared" si="155"/>
        <v>0</v>
      </c>
      <c r="Y321" s="201"/>
      <c r="Z321" s="227"/>
      <c r="AA321" s="227"/>
      <c r="AB321" s="115" t="str">
        <f t="shared" si="159"/>
        <v/>
      </c>
      <c r="AC321" s="106"/>
      <c r="AD321" s="164"/>
      <c r="AE321" s="164"/>
      <c r="AF321" s="165" t="str">
        <f>IFERROR(IF(AND($AG$10=$X$10,AG321=X321),W321,(ROUND(SUMIFS(#REF!,#REF!,$B321,#REF!,AD$9,#REF!,AE$9)+ROUND((AG321-SUMIFS(#REF!,#REF!,$B321,#REF!,AD$9,#REF!,AE$9))*$AG$10,0),0))),"")</f>
        <v/>
      </c>
      <c r="AG321" s="165">
        <f t="shared" si="156"/>
        <v>0</v>
      </c>
      <c r="AH321" s="201"/>
      <c r="AI321" s="227"/>
      <c r="AJ321" s="227"/>
      <c r="AK321" s="201" t="str">
        <f t="shared" si="160"/>
        <v/>
      </c>
      <c r="AM321" s="203" t="e">
        <f>#REF!</f>
        <v>#REF!</v>
      </c>
      <c r="AN321" s="166" t="e">
        <f>#REF!</f>
        <v>#REF!</v>
      </c>
      <c r="AO321" s="166" t="e">
        <f>#REF!</f>
        <v>#REF!</v>
      </c>
      <c r="AP321" s="166" t="e">
        <f>#REF!</f>
        <v>#REF!</v>
      </c>
      <c r="AQ321" s="166">
        <f t="shared" si="142"/>
        <v>9</v>
      </c>
      <c r="AR321" s="232" t="s">
        <v>706</v>
      </c>
      <c r="AS321" s="116"/>
      <c r="AT321" s="201"/>
      <c r="AU321" s="106"/>
      <c r="AV321" s="233"/>
    </row>
    <row r="322" spans="1:48" s="107" customFormat="1" hidden="1" outlineLevel="1">
      <c r="A322" s="162" t="str">
        <f>IFERROR(IF(Table48[[#This Row],[We Effect Funding SEK]]=0,"",INDEX(#REF!,MATCH(Table48[[#This Row],[Nr.]],#REF!,0),5)),"")</f>
        <v/>
      </c>
      <c r="B322" s="162" t="str">
        <f>'Budget 2023-2024'!B321</f>
        <v>4.5.4.7.9</v>
      </c>
      <c r="C322" s="163" t="str">
        <f>'Budget 2023-2024'!C321</f>
        <v>[write the cost]</v>
      </c>
      <c r="D322" s="164" t="s">
        <v>639</v>
      </c>
      <c r="E322" s="165">
        <f>'Budget 2023-2024'!G321</f>
        <v>0</v>
      </c>
      <c r="F322" s="165">
        <f>'Budget 2023-2024'!H321</f>
        <v>0</v>
      </c>
      <c r="G322" s="115"/>
      <c r="H322" s="141"/>
      <c r="I322" s="115"/>
      <c r="J322" s="115"/>
      <c r="K322" s="115"/>
      <c r="L322" s="165"/>
      <c r="M322" s="165"/>
      <c r="N322" s="165">
        <f t="shared" si="154"/>
        <v>0</v>
      </c>
      <c r="O322" s="165">
        <f t="shared" si="157"/>
        <v>0</v>
      </c>
      <c r="P322" s="201"/>
      <c r="Q322" s="117"/>
      <c r="R322" s="117"/>
      <c r="S322" s="115" t="str">
        <f t="shared" si="158"/>
        <v/>
      </c>
      <c r="T322" s="106"/>
      <c r="U322" s="164"/>
      <c r="V322" s="164"/>
      <c r="W322" s="165" t="str">
        <f>IFERROR(ROUND(SUMIFS(#REF!,#REF!,$A322,#REF!,U$9,#REF!,V$9)+ROUND((X322-SUMIFS(#REF!,#REF!,$A322,#REF!,U$9,#REF!,V$9))*$X$10,0),0),"")</f>
        <v/>
      </c>
      <c r="X322" s="165">
        <f t="shared" si="155"/>
        <v>0</v>
      </c>
      <c r="Y322" s="201"/>
      <c r="Z322" s="227"/>
      <c r="AA322" s="227"/>
      <c r="AB322" s="115" t="str">
        <f t="shared" si="159"/>
        <v/>
      </c>
      <c r="AC322" s="106"/>
      <c r="AD322" s="164"/>
      <c r="AE322" s="164"/>
      <c r="AF322" s="165" t="str">
        <f>IFERROR(IF(AND($AG$10=$X$10,AG322=X322),W322,(ROUND(SUMIFS(#REF!,#REF!,$B322,#REF!,AD$9,#REF!,AE$9)+ROUND((AG322-SUMIFS(#REF!,#REF!,$B322,#REF!,AD$9,#REF!,AE$9))*$AG$10,0),0))),"")</f>
        <v/>
      </c>
      <c r="AG322" s="165">
        <f t="shared" si="156"/>
        <v>0</v>
      </c>
      <c r="AH322" s="201"/>
      <c r="AI322" s="227"/>
      <c r="AJ322" s="227"/>
      <c r="AK322" s="201" t="str">
        <f t="shared" si="160"/>
        <v/>
      </c>
      <c r="AM322" s="203" t="e">
        <f>#REF!</f>
        <v>#REF!</v>
      </c>
      <c r="AN322" s="166" t="e">
        <f>#REF!</f>
        <v>#REF!</v>
      </c>
      <c r="AO322" s="166" t="e">
        <f>#REF!</f>
        <v>#REF!</v>
      </c>
      <c r="AP322" s="166" t="e">
        <f>#REF!</f>
        <v>#REF!</v>
      </c>
      <c r="AQ322" s="166">
        <f t="shared" si="142"/>
        <v>9</v>
      </c>
      <c r="AR322" s="232" t="s">
        <v>706</v>
      </c>
      <c r="AS322" s="116"/>
      <c r="AT322" s="201"/>
      <c r="AU322" s="106"/>
      <c r="AV322" s="233"/>
    </row>
    <row r="323" spans="1:48" s="107" customFormat="1" hidden="1" outlineLevel="1">
      <c r="A323" s="162" t="str">
        <f>IFERROR(IF(Table48[[#This Row],[We Effect Funding SEK]]=0,"",INDEX(#REF!,MATCH(Table48[[#This Row],[Nr.]],#REF!,0),5)),"")</f>
        <v/>
      </c>
      <c r="B323" s="162" t="str">
        <f>'Budget 2023-2024'!B322</f>
        <v>4.5.4.7.10</v>
      </c>
      <c r="C323" s="163" t="str">
        <f>'Budget 2023-2024'!C322</f>
        <v>[write the cost]</v>
      </c>
      <c r="D323" s="164" t="s">
        <v>639</v>
      </c>
      <c r="E323" s="165">
        <f>'Budget 2023-2024'!G322</f>
        <v>0</v>
      </c>
      <c r="F323" s="165">
        <f>'Budget 2023-2024'!H322</f>
        <v>0</v>
      </c>
      <c r="G323" s="115"/>
      <c r="H323" s="141"/>
      <c r="I323" s="115"/>
      <c r="J323" s="115"/>
      <c r="K323" s="115"/>
      <c r="L323" s="165"/>
      <c r="M323" s="165"/>
      <c r="N323" s="165">
        <f t="shared" si="154"/>
        <v>0</v>
      </c>
      <c r="O323" s="165">
        <f t="shared" si="157"/>
        <v>0</v>
      </c>
      <c r="P323" s="201"/>
      <c r="Q323" s="117"/>
      <c r="R323" s="117"/>
      <c r="S323" s="115" t="str">
        <f t="shared" si="158"/>
        <v/>
      </c>
      <c r="T323" s="106"/>
      <c r="U323" s="164"/>
      <c r="V323" s="164"/>
      <c r="W323" s="165" t="str">
        <f>IFERROR(ROUND(SUMIFS(#REF!,#REF!,$A323,#REF!,U$9,#REF!,V$9)+ROUND((X323-SUMIFS(#REF!,#REF!,$A323,#REF!,U$9,#REF!,V$9))*$X$10,0),0),"")</f>
        <v/>
      </c>
      <c r="X323" s="165">
        <f t="shared" si="155"/>
        <v>0</v>
      </c>
      <c r="Y323" s="201"/>
      <c r="Z323" s="227"/>
      <c r="AA323" s="227"/>
      <c r="AB323" s="115" t="str">
        <f t="shared" si="159"/>
        <v/>
      </c>
      <c r="AC323" s="106"/>
      <c r="AD323" s="164"/>
      <c r="AE323" s="164"/>
      <c r="AF323" s="165" t="str">
        <f>IFERROR(IF(AND($AG$10=$X$10,AG323=X323),W323,(ROUND(SUMIFS(#REF!,#REF!,$B323,#REF!,AD$9,#REF!,AE$9)+ROUND((AG323-SUMIFS(#REF!,#REF!,$B323,#REF!,AD$9,#REF!,AE$9))*$AG$10,0),0))),"")</f>
        <v/>
      </c>
      <c r="AG323" s="165">
        <f t="shared" si="156"/>
        <v>0</v>
      </c>
      <c r="AH323" s="201"/>
      <c r="AI323" s="227"/>
      <c r="AJ323" s="227"/>
      <c r="AK323" s="201" t="str">
        <f t="shared" si="160"/>
        <v/>
      </c>
      <c r="AM323" s="203" t="e">
        <f>#REF!</f>
        <v>#REF!</v>
      </c>
      <c r="AN323" s="166" t="e">
        <f>#REF!</f>
        <v>#REF!</v>
      </c>
      <c r="AO323" s="166" t="e">
        <f>#REF!</f>
        <v>#REF!</v>
      </c>
      <c r="AP323" s="166" t="e">
        <f>#REF!</f>
        <v>#REF!</v>
      </c>
      <c r="AQ323" s="166">
        <f t="shared" si="142"/>
        <v>10</v>
      </c>
      <c r="AR323" s="232" t="s">
        <v>706</v>
      </c>
      <c r="AS323" s="116"/>
      <c r="AT323" s="201"/>
      <c r="AU323" s="106"/>
      <c r="AV323" s="233"/>
    </row>
    <row r="324" spans="1:48" s="107" customFormat="1">
      <c r="A324" s="181" t="str">
        <f>IFERROR(IF(Table48[[#This Row],[We Effect Funding SEK]]=0,"",INDEX(#REF!,MATCH(Table48[[#This Row],[Nr.]],#REF!,0),5)),"")</f>
        <v/>
      </c>
      <c r="B324" s="182" t="str">
        <f>'Budget 2023-2024'!B323</f>
        <v>4.5.4.8</v>
      </c>
      <c r="C324" s="183" t="str">
        <f>'Budget 2023-2024'!C323</f>
        <v>International day of rural women - 15 of October</v>
      </c>
      <c r="D324" s="184"/>
      <c r="E324" s="184">
        <f>SUM(E325:E334)</f>
        <v>177317</v>
      </c>
      <c r="F324" s="184">
        <f>SUM(F325:F334)</f>
        <v>33756</v>
      </c>
      <c r="G324" s="115"/>
      <c r="H324" s="141"/>
      <c r="I324" s="115"/>
      <c r="J324" s="115"/>
      <c r="K324" s="115"/>
      <c r="L324" s="184">
        <f>SUM(L325:L334)</f>
        <v>0</v>
      </c>
      <c r="M324" s="184">
        <f>SUM(M325:M334)</f>
        <v>0</v>
      </c>
      <c r="N324" s="184">
        <f>SUM(N325:N334)</f>
        <v>1773168924</v>
      </c>
      <c r="O324" s="184">
        <f>SUM(O325:O334)</f>
        <v>33756</v>
      </c>
      <c r="P324" s="201"/>
      <c r="Q324" s="117"/>
      <c r="R324" s="117"/>
      <c r="S324" s="115">
        <f t="shared" si="158"/>
        <v>80.959999999999994</v>
      </c>
      <c r="T324" s="106"/>
      <c r="U324" s="184">
        <f>SUM(U325:U334)</f>
        <v>0</v>
      </c>
      <c r="V324" s="184">
        <f>SUM(V325:V334)</f>
        <v>0</v>
      </c>
      <c r="W324" s="184">
        <f>SUM(W325:W334)</f>
        <v>0</v>
      </c>
      <c r="X324" s="184">
        <f>SUM(X325:X334)</f>
        <v>33756</v>
      </c>
      <c r="Y324" s="201"/>
      <c r="Z324" s="118"/>
      <c r="AA324" s="118"/>
      <c r="AB324" s="115" t="str">
        <f t="shared" si="159"/>
        <v/>
      </c>
      <c r="AC324" s="106"/>
      <c r="AD324" s="184">
        <f>SUM(AD325:AD334)</f>
        <v>31500</v>
      </c>
      <c r="AE324" s="184">
        <f>SUM(AE325:AE334)</f>
        <v>0</v>
      </c>
      <c r="AF324" s="184">
        <f>SUM(AF325:AF334)</f>
        <v>0</v>
      </c>
      <c r="AG324" s="184">
        <f>SUM(AG325:AG334)</f>
        <v>40122</v>
      </c>
      <c r="AH324" s="201"/>
      <c r="AI324" s="118"/>
      <c r="AJ324" s="118"/>
      <c r="AK324" s="201">
        <f t="shared" si="160"/>
        <v>18.86</v>
      </c>
      <c r="AM324" s="203" t="e">
        <f>#REF!</f>
        <v>#REF!</v>
      </c>
      <c r="AN324" s="166" t="e">
        <f>#REF!</f>
        <v>#REF!</v>
      </c>
      <c r="AO324" s="166" t="e">
        <f>#REF!</f>
        <v>#REF!</v>
      </c>
      <c r="AP324" s="166" t="e">
        <f>#REF!</f>
        <v>#REF!</v>
      </c>
      <c r="AQ324" s="166">
        <f t="shared" si="142"/>
        <v>7</v>
      </c>
      <c r="AR324" s="232" t="s">
        <v>705</v>
      </c>
      <c r="AS324" s="116"/>
      <c r="AT324" s="201"/>
      <c r="AU324" s="106"/>
      <c r="AV324" s="233"/>
    </row>
    <row r="325" spans="1:48" s="107" customFormat="1" ht="85.5" outlineLevel="1">
      <c r="A325" s="162" t="str">
        <f>IFERROR(IF(Table48[[#This Row],[We Effect Funding SEK]]=0,"",INDEX(#REF!,MATCH(Table48[[#This Row],[Nr.]],#REF!,0),5)),"")</f>
        <v/>
      </c>
      <c r="B325" s="162" t="str">
        <f>'Budget 2023-2024'!B324</f>
        <v>4.5.4.8.1</v>
      </c>
      <c r="C325" s="163" t="str">
        <f>'Budget 2023-2024'!C324</f>
        <v>Travel cost for participant</v>
      </c>
      <c r="D325" s="164" t="s">
        <v>639</v>
      </c>
      <c r="E325" s="165">
        <f>'Budget 2023-2024'!G324</f>
        <v>77317</v>
      </c>
      <c r="F325" s="165">
        <f>'Budget 2023-2024'!H324</f>
        <v>14719</v>
      </c>
      <c r="G325" s="115"/>
      <c r="H325" s="141"/>
      <c r="I325" s="115"/>
      <c r="J325" s="115"/>
      <c r="K325" s="115"/>
      <c r="L325" s="165"/>
      <c r="M325" s="165"/>
      <c r="N325" s="165">
        <f t="shared" ref="N325:N334" si="161">IFERROR(ROUND(O325*$O$10,0),0)</f>
        <v>773174351</v>
      </c>
      <c r="O325" s="165">
        <f>IFERROR(IF(L325+M325=0,F325,ROUND(F325+ROUND(L325/$O$10,2)-ROUND(M325/$O$10,2),0)),0)</f>
        <v>14719</v>
      </c>
      <c r="P325" s="201"/>
      <c r="Q325" s="117"/>
      <c r="R325" s="117"/>
      <c r="S325" s="115" t="str">
        <f t="shared" si="158"/>
        <v/>
      </c>
      <c r="T325" s="106"/>
      <c r="U325" s="164"/>
      <c r="V325" s="164"/>
      <c r="W325" s="165" t="str">
        <f>IFERROR(ROUND(SUMIFS(#REF!,#REF!,$A325,#REF!,U$9,#REF!,V$9)+ROUND((X325-SUMIFS(#REF!,#REF!,$A325,#REF!,U$9,#REF!,V$9))*$X$10,0),0),"")</f>
        <v/>
      </c>
      <c r="X325" s="165">
        <f t="shared" ref="X325:X334" si="162">IFERROR(IF(U325+V325=0,O325,ROUND(O325+ROUND(U325/$X$10,2)-ROUND(V325/$X$10,2),0)),0)</f>
        <v>14719</v>
      </c>
      <c r="Y325" s="201"/>
      <c r="Z325" s="227"/>
      <c r="AA325" s="227"/>
      <c r="AB325" s="115" t="str">
        <f t="shared" si="159"/>
        <v/>
      </c>
      <c r="AC325" s="106"/>
      <c r="AD325" s="164">
        <f>8500</f>
        <v>8500</v>
      </c>
      <c r="AE325" s="164"/>
      <c r="AF325" s="165" t="str">
        <f>IFERROR(IF(AND($AG$10=$X$10,AG325=X325),W325,(ROUND(SUMIFS(#REF!,#REF!,$B325,#REF!,AD$9,#REF!,AE$9)+ROUND((AG325-SUMIFS(#REF!,#REF!,$B325,#REF!,AD$9,#REF!,AE$9))*$AG$10,0),0))),"")</f>
        <v/>
      </c>
      <c r="AG325" s="165">
        <f t="shared" ref="AG325:AG334" si="163">IFERROR(IF(AD325+AE325=0,X325,ROUND(X325+ROUND(AD325/$AG$10,2)-ROUND(AE325/$AG$10,2),0)),0)</f>
        <v>16437</v>
      </c>
      <c r="AH325" s="201"/>
      <c r="AI325" s="227" t="s">
        <v>721</v>
      </c>
      <c r="AJ325" s="227"/>
      <c r="AK325" s="201" t="str">
        <f t="shared" si="160"/>
        <v/>
      </c>
      <c r="AM325" s="203" t="e">
        <f>#REF!</f>
        <v>#REF!</v>
      </c>
      <c r="AN325" s="166" t="e">
        <f>#REF!</f>
        <v>#REF!</v>
      </c>
      <c r="AO325" s="166" t="e">
        <f>#REF!</f>
        <v>#REF!</v>
      </c>
      <c r="AP325" s="166" t="e">
        <f>#REF!</f>
        <v>#REF!</v>
      </c>
      <c r="AQ325" s="166">
        <f t="shared" si="142"/>
        <v>9</v>
      </c>
      <c r="AR325" s="232" t="s">
        <v>706</v>
      </c>
      <c r="AS325" s="116"/>
      <c r="AT325" s="201"/>
      <c r="AU325" s="106"/>
      <c r="AV325" s="233"/>
    </row>
    <row r="326" spans="1:48" s="107" customFormat="1" ht="128.25" outlineLevel="1">
      <c r="A326" s="162" t="str">
        <f>IFERROR(IF(Table48[[#This Row],[We Effect Funding SEK]]=0,"",INDEX(#REF!,MATCH(Table48[[#This Row],[Nr.]],#REF!,0),5)),"")</f>
        <v/>
      </c>
      <c r="B326" s="162" t="str">
        <f>'Budget 2023-2024'!B325</f>
        <v>4.5.4.8.2</v>
      </c>
      <c r="C326" s="163" t="str">
        <f>'Budget 2023-2024'!C325</f>
        <v>refreshment for participants</v>
      </c>
      <c r="D326" s="164" t="s">
        <v>639</v>
      </c>
      <c r="E326" s="165">
        <f>'Budget 2023-2024'!G325</f>
        <v>100000</v>
      </c>
      <c r="F326" s="165">
        <f>'Budget 2023-2024'!H325</f>
        <v>19037</v>
      </c>
      <c r="G326" s="115"/>
      <c r="H326" s="141"/>
      <c r="I326" s="115"/>
      <c r="J326" s="115"/>
      <c r="K326" s="115"/>
      <c r="L326" s="165"/>
      <c r="M326" s="165"/>
      <c r="N326" s="165">
        <f t="shared" si="161"/>
        <v>999994573</v>
      </c>
      <c r="O326" s="165">
        <f>IFERROR(IF(L326+M326=0,F326,ROUND(F326+ROUND(L326/$O$10,2)-ROUND(M326/$O$10,2),0)),0)</f>
        <v>19037</v>
      </c>
      <c r="P326" s="201"/>
      <c r="Q326" s="117"/>
      <c r="R326" s="117"/>
      <c r="S326" s="115"/>
      <c r="T326" s="106"/>
      <c r="U326" s="164"/>
      <c r="V326" s="164"/>
      <c r="W326" s="165" t="str">
        <f>IFERROR(ROUND(SUMIFS(#REF!,#REF!,$A326,#REF!,U$9,#REF!,V$9)+ROUND((X326-SUMIFS(#REF!,#REF!,$A326,#REF!,U$9,#REF!,V$9))*$X$10,0),0),"")</f>
        <v/>
      </c>
      <c r="X326" s="165">
        <f t="shared" si="162"/>
        <v>19037</v>
      </c>
      <c r="Y326" s="201"/>
      <c r="Z326" s="227"/>
      <c r="AA326" s="227"/>
      <c r="AB326" s="115"/>
      <c r="AC326" s="106"/>
      <c r="AD326" s="164">
        <f>23000</f>
        <v>23000</v>
      </c>
      <c r="AE326" s="164"/>
      <c r="AF326" s="165" t="str">
        <f>IFERROR(IF(AND($AG$10=$X$10,AG326=X326),W326,(ROUND(SUMIFS(#REF!,#REF!,$B326,#REF!,AD$9,#REF!,AE$9)+ROUND((AG326-SUMIFS(#REF!,#REF!,$B326,#REF!,AD$9,#REF!,AE$9))*$AG$10,0),0))),"")</f>
        <v/>
      </c>
      <c r="AG326" s="165">
        <f t="shared" si="163"/>
        <v>23685</v>
      </c>
      <c r="AH326" s="201"/>
      <c r="AI326" s="227" t="s">
        <v>722</v>
      </c>
      <c r="AJ326" s="227"/>
      <c r="AK326" s="201"/>
      <c r="AM326" s="203" t="e">
        <f>#REF!</f>
        <v>#REF!</v>
      </c>
      <c r="AN326" s="166" t="e">
        <f>#REF!</f>
        <v>#REF!</v>
      </c>
      <c r="AO326" s="166" t="e">
        <f>#REF!</f>
        <v>#REF!</v>
      </c>
      <c r="AP326" s="166" t="e">
        <f>#REF!</f>
        <v>#REF!</v>
      </c>
      <c r="AQ326" s="166">
        <f t="shared" si="142"/>
        <v>9</v>
      </c>
      <c r="AR326" s="232" t="s">
        <v>706</v>
      </c>
      <c r="AS326" s="116"/>
      <c r="AT326" s="201"/>
      <c r="AU326" s="106"/>
      <c r="AV326" s="233"/>
    </row>
    <row r="327" spans="1:48" s="107" customFormat="1" outlineLevel="1">
      <c r="A327" s="162" t="str">
        <f>IFERROR(IF(Table48[[#This Row],[We Effect Funding SEK]]=0,"",INDEX(#REF!,MATCH(Table48[[#This Row],[Nr.]],#REF!,0),5)),"")</f>
        <v/>
      </c>
      <c r="B327" s="162" t="str">
        <f>'Budget 2023-2024'!B326</f>
        <v>4.5.4.8.3</v>
      </c>
      <c r="C327" s="163" t="str">
        <f>'Budget 2023-2024'!C326</f>
        <v>simultaneous translation</v>
      </c>
      <c r="D327" s="164" t="s">
        <v>639</v>
      </c>
      <c r="E327" s="165">
        <f>'Budget 2023-2024'!G326</f>
        <v>0</v>
      </c>
      <c r="F327" s="165">
        <f>'Budget 2023-2024'!H326</f>
        <v>0</v>
      </c>
      <c r="G327" s="115"/>
      <c r="H327" s="141"/>
      <c r="I327" s="115"/>
      <c r="J327" s="115"/>
      <c r="K327" s="115"/>
      <c r="L327" s="165"/>
      <c r="M327" s="165"/>
      <c r="N327" s="165">
        <f t="shared" si="161"/>
        <v>0</v>
      </c>
      <c r="O327" s="165">
        <f>IFERROR(IF(L327+M327=0,F327,ROUND(F327+ROUND(L327/$O$10,2)-ROUND(M327/$O$10,2),0)),0)</f>
        <v>0</v>
      </c>
      <c r="P327" s="201"/>
      <c r="Q327" s="117"/>
      <c r="R327" s="117"/>
      <c r="S327" s="115"/>
      <c r="T327" s="106"/>
      <c r="U327" s="164"/>
      <c r="V327" s="164"/>
      <c r="W327" s="165" t="str">
        <f>IFERROR(ROUND(SUMIFS(#REF!,#REF!,$A327,#REF!,U$9,#REF!,V$9)+ROUND((X327-SUMIFS(#REF!,#REF!,$A327,#REF!,U$9,#REF!,V$9))*$X$10,0),0),"")</f>
        <v/>
      </c>
      <c r="X327" s="165">
        <f t="shared" si="162"/>
        <v>0</v>
      </c>
      <c r="Y327" s="201"/>
      <c r="Z327" s="227"/>
      <c r="AA327" s="227"/>
      <c r="AB327" s="115"/>
      <c r="AC327" s="106"/>
      <c r="AD327" s="164"/>
      <c r="AE327" s="164"/>
      <c r="AF327" s="165" t="str">
        <f>IFERROR(IF(AND($AG$10=$X$10,AG327=X327),W327,(ROUND(SUMIFS(#REF!,#REF!,$B327,#REF!,AD$9,#REF!,AE$9)+ROUND((AG327-SUMIFS(#REF!,#REF!,$B327,#REF!,AD$9,#REF!,AE$9))*$AG$10,0),0))),"")</f>
        <v/>
      </c>
      <c r="AG327" s="165">
        <f t="shared" si="163"/>
        <v>0</v>
      </c>
      <c r="AH327" s="201"/>
      <c r="AI327" s="227"/>
      <c r="AJ327" s="227"/>
      <c r="AK327" s="201"/>
      <c r="AM327" s="203" t="e">
        <f>#REF!</f>
        <v>#REF!</v>
      </c>
      <c r="AN327" s="166" t="e">
        <f>#REF!</f>
        <v>#REF!</v>
      </c>
      <c r="AO327" s="166" t="e">
        <f>#REF!</f>
        <v>#REF!</v>
      </c>
      <c r="AP327" s="166" t="e">
        <f>#REF!</f>
        <v>#REF!</v>
      </c>
      <c r="AQ327" s="166">
        <f t="shared" si="142"/>
        <v>9</v>
      </c>
      <c r="AR327" s="232" t="s">
        <v>706</v>
      </c>
      <c r="AS327" s="116"/>
      <c r="AT327" s="201"/>
      <c r="AU327" s="106"/>
      <c r="AV327" s="233"/>
    </row>
    <row r="328" spans="1:48" s="107" customFormat="1" outlineLevel="1">
      <c r="A328" s="162" t="str">
        <f>IFERROR(IF(Table48[[#This Row],[We Effect Funding SEK]]=0,"",INDEX(#REF!,MATCH(Table48[[#This Row],[Nr.]],#REF!,0),5)),"")</f>
        <v/>
      </c>
      <c r="B328" s="162" t="str">
        <f>'Budget 2023-2024'!B327</f>
        <v>4.5.4.8.4</v>
      </c>
      <c r="C328" s="163" t="str">
        <f>'Budget 2023-2024'!C327</f>
        <v>sound equipment</v>
      </c>
      <c r="D328" s="164" t="s">
        <v>639</v>
      </c>
      <c r="E328" s="165">
        <f>'Budget 2023-2024'!G327</f>
        <v>0</v>
      </c>
      <c r="F328" s="165">
        <f>'Budget 2023-2024'!H327</f>
        <v>0</v>
      </c>
      <c r="G328" s="115"/>
      <c r="H328" s="141"/>
      <c r="I328" s="115"/>
      <c r="J328" s="115"/>
      <c r="K328" s="115"/>
      <c r="L328" s="165"/>
      <c r="M328" s="165"/>
      <c r="N328" s="165">
        <f t="shared" si="161"/>
        <v>0</v>
      </c>
      <c r="O328" s="165">
        <f>IFERROR(IF(L328+M328=0,F328,ROUND(F328+ROUND(L328/$O$10,2)-ROUND(M328/$O$10,2),0)),0)</f>
        <v>0</v>
      </c>
      <c r="P328" s="201"/>
      <c r="Q328" s="117"/>
      <c r="R328" s="117"/>
      <c r="S328" s="115"/>
      <c r="T328" s="106"/>
      <c r="U328" s="164"/>
      <c r="V328" s="164"/>
      <c r="W328" s="165" t="str">
        <f>IFERROR(ROUND(SUMIFS(#REF!,#REF!,$A328,#REF!,U$9,#REF!,V$9)+ROUND((X328-SUMIFS(#REF!,#REF!,$A328,#REF!,U$9,#REF!,V$9))*$X$10,0),0),"")</f>
        <v/>
      </c>
      <c r="X328" s="165">
        <f t="shared" si="162"/>
        <v>0</v>
      </c>
      <c r="Y328" s="201"/>
      <c r="Z328" s="227"/>
      <c r="AA328" s="227"/>
      <c r="AB328" s="115"/>
      <c r="AC328" s="106"/>
      <c r="AD328" s="164"/>
      <c r="AE328" s="164"/>
      <c r="AF328" s="165" t="str">
        <f>IFERROR(IF(AND($AG$10=$X$10,AG328=X328),W328,(ROUND(SUMIFS(#REF!,#REF!,$B328,#REF!,AD$9,#REF!,AE$9)+ROUND((AG328-SUMIFS(#REF!,#REF!,$B328,#REF!,AD$9,#REF!,AE$9))*$AG$10,0),0))),"")</f>
        <v/>
      </c>
      <c r="AG328" s="165">
        <f t="shared" si="163"/>
        <v>0</v>
      </c>
      <c r="AH328" s="201"/>
      <c r="AI328" s="227"/>
      <c r="AJ328" s="227"/>
      <c r="AK328" s="201"/>
      <c r="AM328" s="203" t="e">
        <f>#REF!</f>
        <v>#REF!</v>
      </c>
      <c r="AN328" s="166" t="e">
        <f>#REF!</f>
        <v>#REF!</v>
      </c>
      <c r="AO328" s="166" t="e">
        <f>#REF!</f>
        <v>#REF!</v>
      </c>
      <c r="AP328" s="166" t="e">
        <f>#REF!</f>
        <v>#REF!</v>
      </c>
      <c r="AQ328" s="166">
        <f t="shared" si="142"/>
        <v>9</v>
      </c>
      <c r="AR328" s="232" t="s">
        <v>706</v>
      </c>
      <c r="AS328" s="116"/>
      <c r="AT328" s="201"/>
      <c r="AU328" s="106"/>
      <c r="AV328" s="233"/>
    </row>
    <row r="329" spans="1:48" s="107" customFormat="1" hidden="1" outlineLevel="1">
      <c r="A329" s="162" t="str">
        <f>IFERROR(IF(Table48[[#This Row],[We Effect Funding SEK]]=0,"",INDEX(#REF!,MATCH(Table48[[#This Row],[Nr.]],#REF!,0),5)),"")</f>
        <v/>
      </c>
      <c r="B329" s="162" t="str">
        <f>'Budget 2023-2024'!B328</f>
        <v>4.5.4.8.5</v>
      </c>
      <c r="C329" s="163" t="str">
        <f>'Budget 2023-2024'!C328</f>
        <v>[write the cost]</v>
      </c>
      <c r="D329" s="164" t="s">
        <v>639</v>
      </c>
      <c r="E329" s="165">
        <f>'Budget 2023-2024'!G328</f>
        <v>0</v>
      </c>
      <c r="F329" s="165">
        <f>'Budget 2023-2024'!H328</f>
        <v>0</v>
      </c>
      <c r="G329" s="115"/>
      <c r="H329" s="141"/>
      <c r="I329" s="115"/>
      <c r="J329" s="115"/>
      <c r="K329" s="115"/>
      <c r="L329" s="165"/>
      <c r="M329" s="165"/>
      <c r="N329" s="165">
        <f t="shared" si="161"/>
        <v>0</v>
      </c>
      <c r="O329" s="165">
        <f t="shared" ref="O329:O334" si="164">IFERROR(IF(L329+M329=0,F329,ROUND(F329+ROUND(L329/$O$10,2)-ROUND(M329/$O$10,2),0)),0)</f>
        <v>0</v>
      </c>
      <c r="P329" s="201"/>
      <c r="Q329" s="117"/>
      <c r="R329" s="117"/>
      <c r="S329" s="115" t="str">
        <f t="shared" ref="S329:S336" si="165">IF(OR($AR329="Total Project Costs",$AR329="Heading",$AR329="Subheading",$AR329="Component",$AR329="Output",$AR329="Activity",$AR329="Budget Line"),IF(AND(E329=0,O329=0),"",IF(AND(E329=0,O329&gt;0),100,IF(AND(E329&gt;0,O329=0),100,IF(E329=O329,"",ABS(ROUND((O329-E329)/E329,4)*100))))),"")</f>
        <v/>
      </c>
      <c r="T329" s="106"/>
      <c r="U329" s="164"/>
      <c r="V329" s="164"/>
      <c r="W329" s="165" t="str">
        <f>IFERROR(ROUND(SUMIFS(#REF!,#REF!,$A329,#REF!,U$9,#REF!,V$9)+ROUND((X329-SUMIFS(#REF!,#REF!,$A329,#REF!,U$9,#REF!,V$9))*$X$10,0),0),"")</f>
        <v/>
      </c>
      <c r="X329" s="165">
        <f t="shared" si="162"/>
        <v>0</v>
      </c>
      <c r="Y329" s="201"/>
      <c r="Z329" s="227"/>
      <c r="AA329" s="227"/>
      <c r="AB329" s="115" t="str">
        <f t="shared" ref="AB329:AB336" si="166">IF(OR($AR329="Total Project Costs",$AR329="Heading",$AR329="Subheading",$AR329="Component",$AR329="Output",$AR329="Activity",$AR329="Budget Line"),IF(AND(O329=0,X329=0),"",IF(AND(O329=0,X329&gt;0),100,IF(AND(O329&gt;0,X329=0),100,IF(O329=X329,"",ABS(ROUND((X329-O329)/O329,4)*100))))),"")</f>
        <v/>
      </c>
      <c r="AC329" s="106"/>
      <c r="AD329" s="164"/>
      <c r="AE329" s="164"/>
      <c r="AF329" s="165" t="str">
        <f>IFERROR(IF(AND($AG$10=$X$10,AG329=X329),W329,(ROUND(SUMIFS(#REF!,#REF!,$B329,#REF!,AD$9,#REF!,AE$9)+ROUND((AG329-SUMIFS(#REF!,#REF!,$B329,#REF!,AD$9,#REF!,AE$9))*$AG$10,0),0))),"")</f>
        <v/>
      </c>
      <c r="AG329" s="165">
        <f t="shared" si="163"/>
        <v>0</v>
      </c>
      <c r="AH329" s="201"/>
      <c r="AI329" s="227"/>
      <c r="AJ329" s="227"/>
      <c r="AK329" s="201" t="str">
        <f t="shared" ref="AK329:AK336" si="167">IF(OR($AR329="Total Project Costs",$AR329="Heading",$AR329="Subheading",$AR329="Component",$AR329="Output",$AR329="Activity",$AR329="Budget Line"),IF(AND(X329=0,AG329=0),"",IF(AND(X329=0,AG329&gt;0),100,IF(AND(X329&gt;0,AG329=0),100,IF(X329=AG329,"",ABS(ROUND((AG329-X329)/X329,4)*100))))),"")</f>
        <v/>
      </c>
      <c r="AM329" s="203" t="e">
        <f>#REF!</f>
        <v>#REF!</v>
      </c>
      <c r="AN329" s="166" t="e">
        <f>#REF!</f>
        <v>#REF!</v>
      </c>
      <c r="AO329" s="166" t="e">
        <f>#REF!</f>
        <v>#REF!</v>
      </c>
      <c r="AP329" s="166" t="e">
        <f>#REF!</f>
        <v>#REF!</v>
      </c>
      <c r="AQ329" s="166">
        <f t="shared" si="142"/>
        <v>9</v>
      </c>
      <c r="AR329" s="232" t="s">
        <v>706</v>
      </c>
      <c r="AS329" s="116"/>
      <c r="AT329" s="201"/>
      <c r="AU329" s="106"/>
      <c r="AV329" s="233"/>
    </row>
    <row r="330" spans="1:48" s="107" customFormat="1" hidden="1" outlineLevel="1">
      <c r="A330" s="162" t="str">
        <f>IFERROR(IF(Table48[[#This Row],[We Effect Funding SEK]]=0,"",INDEX(#REF!,MATCH(Table48[[#This Row],[Nr.]],#REF!,0),5)),"")</f>
        <v/>
      </c>
      <c r="B330" s="162" t="str">
        <f>'Budget 2023-2024'!B329</f>
        <v>4.5.4.8.6</v>
      </c>
      <c r="C330" s="163" t="str">
        <f>'Budget 2023-2024'!C329</f>
        <v>[write the cost]</v>
      </c>
      <c r="D330" s="164" t="s">
        <v>639</v>
      </c>
      <c r="E330" s="165">
        <f>'Budget 2023-2024'!G329</f>
        <v>0</v>
      </c>
      <c r="F330" s="165">
        <f>'Budget 2023-2024'!H329</f>
        <v>0</v>
      </c>
      <c r="G330" s="115"/>
      <c r="H330" s="141"/>
      <c r="I330" s="115"/>
      <c r="J330" s="115"/>
      <c r="K330" s="115"/>
      <c r="L330" s="165"/>
      <c r="M330" s="165"/>
      <c r="N330" s="165">
        <f t="shared" si="161"/>
        <v>0</v>
      </c>
      <c r="O330" s="165">
        <f t="shared" si="164"/>
        <v>0</v>
      </c>
      <c r="P330" s="201"/>
      <c r="Q330" s="117"/>
      <c r="R330" s="117"/>
      <c r="S330" s="115" t="str">
        <f t="shared" si="165"/>
        <v/>
      </c>
      <c r="T330" s="106"/>
      <c r="U330" s="164"/>
      <c r="V330" s="164"/>
      <c r="W330" s="165" t="str">
        <f>IFERROR(ROUND(SUMIFS(#REF!,#REF!,$A330,#REF!,U$9,#REF!,V$9)+ROUND((X330-SUMIFS(#REF!,#REF!,$A330,#REF!,U$9,#REF!,V$9))*$X$10,0),0),"")</f>
        <v/>
      </c>
      <c r="X330" s="165">
        <f t="shared" si="162"/>
        <v>0</v>
      </c>
      <c r="Y330" s="201"/>
      <c r="Z330" s="227"/>
      <c r="AA330" s="227"/>
      <c r="AB330" s="115" t="str">
        <f t="shared" si="166"/>
        <v/>
      </c>
      <c r="AC330" s="106"/>
      <c r="AD330" s="164"/>
      <c r="AE330" s="164"/>
      <c r="AF330" s="165" t="str">
        <f>IFERROR(IF(AND($AG$10=$X$10,AG330=X330),W330,(ROUND(SUMIFS(#REF!,#REF!,$B330,#REF!,AD$9,#REF!,AE$9)+ROUND((AG330-SUMIFS(#REF!,#REF!,$B330,#REF!,AD$9,#REF!,AE$9))*$AG$10,0),0))),"")</f>
        <v/>
      </c>
      <c r="AG330" s="165">
        <f t="shared" si="163"/>
        <v>0</v>
      </c>
      <c r="AH330" s="201"/>
      <c r="AI330" s="227"/>
      <c r="AJ330" s="227"/>
      <c r="AK330" s="201" t="str">
        <f t="shared" si="167"/>
        <v/>
      </c>
      <c r="AM330" s="203" t="e">
        <f>#REF!</f>
        <v>#REF!</v>
      </c>
      <c r="AN330" s="166" t="e">
        <f>#REF!</f>
        <v>#REF!</v>
      </c>
      <c r="AO330" s="166" t="e">
        <f>#REF!</f>
        <v>#REF!</v>
      </c>
      <c r="AP330" s="166" t="e">
        <f>#REF!</f>
        <v>#REF!</v>
      </c>
      <c r="AQ330" s="166">
        <f t="shared" si="142"/>
        <v>9</v>
      </c>
      <c r="AR330" s="232" t="s">
        <v>706</v>
      </c>
      <c r="AS330" s="116"/>
      <c r="AT330" s="201"/>
      <c r="AU330" s="106"/>
      <c r="AV330" s="233"/>
    </row>
    <row r="331" spans="1:48" s="107" customFormat="1" hidden="1" outlineLevel="1">
      <c r="A331" s="162" t="str">
        <f>IFERROR(IF(Table48[[#This Row],[We Effect Funding SEK]]=0,"",INDEX(#REF!,MATCH(Table48[[#This Row],[Nr.]],#REF!,0),5)),"")</f>
        <v/>
      </c>
      <c r="B331" s="162" t="str">
        <f>'Budget 2023-2024'!B330</f>
        <v>4.5.4.8.7</v>
      </c>
      <c r="C331" s="163" t="str">
        <f>'Budget 2023-2024'!C330</f>
        <v>[write the cost]</v>
      </c>
      <c r="D331" s="164" t="s">
        <v>639</v>
      </c>
      <c r="E331" s="165">
        <f>'Budget 2023-2024'!G330</f>
        <v>0</v>
      </c>
      <c r="F331" s="165">
        <f>'Budget 2023-2024'!H330</f>
        <v>0</v>
      </c>
      <c r="G331" s="115"/>
      <c r="H331" s="141"/>
      <c r="I331" s="115"/>
      <c r="J331" s="115"/>
      <c r="K331" s="115"/>
      <c r="L331" s="165"/>
      <c r="M331" s="165"/>
      <c r="N331" s="165">
        <f t="shared" si="161"/>
        <v>0</v>
      </c>
      <c r="O331" s="165">
        <f t="shared" si="164"/>
        <v>0</v>
      </c>
      <c r="P331" s="201"/>
      <c r="Q331" s="117"/>
      <c r="R331" s="117"/>
      <c r="S331" s="115" t="str">
        <f t="shared" si="165"/>
        <v/>
      </c>
      <c r="T331" s="106"/>
      <c r="U331" s="164"/>
      <c r="V331" s="164"/>
      <c r="W331" s="165" t="str">
        <f>IFERROR(ROUND(SUMIFS(#REF!,#REF!,$A331,#REF!,U$9,#REF!,V$9)+ROUND((X331-SUMIFS(#REF!,#REF!,$A331,#REF!,U$9,#REF!,V$9))*$X$10,0),0),"")</f>
        <v/>
      </c>
      <c r="X331" s="165">
        <f t="shared" si="162"/>
        <v>0</v>
      </c>
      <c r="Y331" s="201"/>
      <c r="Z331" s="227"/>
      <c r="AA331" s="227"/>
      <c r="AB331" s="115" t="str">
        <f t="shared" si="166"/>
        <v/>
      </c>
      <c r="AC331" s="106"/>
      <c r="AD331" s="164"/>
      <c r="AE331" s="164"/>
      <c r="AF331" s="165" t="str">
        <f>IFERROR(IF(AND($AG$10=$X$10,AG331=X331),W331,(ROUND(SUMIFS(#REF!,#REF!,$B331,#REF!,AD$9,#REF!,AE$9)+ROUND((AG331-SUMIFS(#REF!,#REF!,$B331,#REF!,AD$9,#REF!,AE$9))*$AG$10,0),0))),"")</f>
        <v/>
      </c>
      <c r="AG331" s="165">
        <f t="shared" si="163"/>
        <v>0</v>
      </c>
      <c r="AH331" s="201"/>
      <c r="AI331" s="227"/>
      <c r="AJ331" s="227"/>
      <c r="AK331" s="201" t="str">
        <f t="shared" si="167"/>
        <v/>
      </c>
      <c r="AM331" s="203" t="e">
        <f>#REF!</f>
        <v>#REF!</v>
      </c>
      <c r="AN331" s="166" t="e">
        <f>#REF!</f>
        <v>#REF!</v>
      </c>
      <c r="AO331" s="166" t="e">
        <f>#REF!</f>
        <v>#REF!</v>
      </c>
      <c r="AP331" s="166" t="e">
        <f>#REF!</f>
        <v>#REF!</v>
      </c>
      <c r="AQ331" s="166">
        <f t="shared" si="142"/>
        <v>9</v>
      </c>
      <c r="AR331" s="232" t="s">
        <v>706</v>
      </c>
      <c r="AS331" s="116"/>
      <c r="AT331" s="201"/>
      <c r="AU331" s="106"/>
      <c r="AV331" s="233"/>
    </row>
    <row r="332" spans="1:48" s="107" customFormat="1" hidden="1" outlineLevel="1">
      <c r="A332" s="162" t="str">
        <f>IFERROR(IF(Table48[[#This Row],[We Effect Funding SEK]]=0,"",INDEX(#REF!,MATCH(Table48[[#This Row],[Nr.]],#REF!,0),5)),"")</f>
        <v/>
      </c>
      <c r="B332" s="162" t="str">
        <f>'Budget 2023-2024'!B331</f>
        <v>4.5.4.8.8</v>
      </c>
      <c r="C332" s="163" t="str">
        <f>'Budget 2023-2024'!C331</f>
        <v>[write the cost]</v>
      </c>
      <c r="D332" s="164" t="s">
        <v>639</v>
      </c>
      <c r="E332" s="165">
        <f>'Budget 2023-2024'!G331</f>
        <v>0</v>
      </c>
      <c r="F332" s="165">
        <f>'Budget 2023-2024'!H331</f>
        <v>0</v>
      </c>
      <c r="G332" s="115"/>
      <c r="H332" s="141"/>
      <c r="I332" s="115"/>
      <c r="J332" s="115"/>
      <c r="K332" s="115"/>
      <c r="L332" s="165"/>
      <c r="M332" s="165"/>
      <c r="N332" s="165">
        <f t="shared" si="161"/>
        <v>0</v>
      </c>
      <c r="O332" s="165">
        <f t="shared" si="164"/>
        <v>0</v>
      </c>
      <c r="P332" s="201"/>
      <c r="Q332" s="117"/>
      <c r="R332" s="117"/>
      <c r="S332" s="115" t="str">
        <f t="shared" si="165"/>
        <v/>
      </c>
      <c r="T332" s="106"/>
      <c r="U332" s="164"/>
      <c r="V332" s="164"/>
      <c r="W332" s="165" t="str">
        <f>IFERROR(ROUND(SUMIFS(#REF!,#REF!,$A332,#REF!,U$9,#REF!,V$9)+ROUND((X332-SUMIFS(#REF!,#REF!,$A332,#REF!,U$9,#REF!,V$9))*$X$10,0),0),"")</f>
        <v/>
      </c>
      <c r="X332" s="165">
        <f t="shared" si="162"/>
        <v>0</v>
      </c>
      <c r="Y332" s="201"/>
      <c r="Z332" s="227"/>
      <c r="AA332" s="227"/>
      <c r="AB332" s="115" t="str">
        <f t="shared" si="166"/>
        <v/>
      </c>
      <c r="AC332" s="106"/>
      <c r="AD332" s="164"/>
      <c r="AE332" s="164"/>
      <c r="AF332" s="165" t="str">
        <f>IFERROR(IF(AND($AG$10=$X$10,AG332=X332),W332,(ROUND(SUMIFS(#REF!,#REF!,$B332,#REF!,AD$9,#REF!,AE$9)+ROUND((AG332-SUMIFS(#REF!,#REF!,$B332,#REF!,AD$9,#REF!,AE$9))*$AG$10,0),0))),"")</f>
        <v/>
      </c>
      <c r="AG332" s="165">
        <f t="shared" si="163"/>
        <v>0</v>
      </c>
      <c r="AH332" s="201"/>
      <c r="AI332" s="227"/>
      <c r="AJ332" s="227"/>
      <c r="AK332" s="201" t="str">
        <f t="shared" si="167"/>
        <v/>
      </c>
      <c r="AM332" s="203" t="e">
        <f>#REF!</f>
        <v>#REF!</v>
      </c>
      <c r="AN332" s="166" t="e">
        <f>#REF!</f>
        <v>#REF!</v>
      </c>
      <c r="AO332" s="166" t="e">
        <f>#REF!</f>
        <v>#REF!</v>
      </c>
      <c r="AP332" s="166" t="e">
        <f>#REF!</f>
        <v>#REF!</v>
      </c>
      <c r="AQ332" s="166">
        <f t="shared" si="142"/>
        <v>9</v>
      </c>
      <c r="AR332" s="232" t="s">
        <v>706</v>
      </c>
      <c r="AS332" s="116"/>
      <c r="AT332" s="201"/>
      <c r="AU332" s="106"/>
      <c r="AV332" s="233"/>
    </row>
    <row r="333" spans="1:48" s="107" customFormat="1" hidden="1" outlineLevel="1">
      <c r="A333" s="162" t="str">
        <f>IFERROR(IF(Table48[[#This Row],[We Effect Funding SEK]]=0,"",INDEX(#REF!,MATCH(Table48[[#This Row],[Nr.]],#REF!,0),5)),"")</f>
        <v/>
      </c>
      <c r="B333" s="162" t="str">
        <f>'Budget 2023-2024'!B332</f>
        <v>4.5.4.8.9</v>
      </c>
      <c r="C333" s="163" t="str">
        <f>'Budget 2023-2024'!C332</f>
        <v>[write the cost]</v>
      </c>
      <c r="D333" s="164" t="s">
        <v>639</v>
      </c>
      <c r="E333" s="165">
        <f>'Budget 2023-2024'!G332</f>
        <v>0</v>
      </c>
      <c r="F333" s="165">
        <f>'Budget 2023-2024'!H332</f>
        <v>0</v>
      </c>
      <c r="G333" s="115"/>
      <c r="H333" s="141"/>
      <c r="I333" s="115"/>
      <c r="J333" s="115"/>
      <c r="K333" s="115"/>
      <c r="L333" s="165"/>
      <c r="M333" s="165"/>
      <c r="N333" s="165">
        <f t="shared" si="161"/>
        <v>0</v>
      </c>
      <c r="O333" s="165">
        <f t="shared" si="164"/>
        <v>0</v>
      </c>
      <c r="P333" s="201"/>
      <c r="Q333" s="117"/>
      <c r="R333" s="117"/>
      <c r="S333" s="115" t="str">
        <f t="shared" si="165"/>
        <v/>
      </c>
      <c r="T333" s="106"/>
      <c r="U333" s="164"/>
      <c r="V333" s="164"/>
      <c r="W333" s="165" t="str">
        <f>IFERROR(ROUND(SUMIFS(#REF!,#REF!,$A333,#REF!,U$9,#REF!,V$9)+ROUND((X333-SUMIFS(#REF!,#REF!,$A333,#REF!,U$9,#REF!,V$9))*$X$10,0),0),"")</f>
        <v/>
      </c>
      <c r="X333" s="165">
        <f t="shared" si="162"/>
        <v>0</v>
      </c>
      <c r="Y333" s="201"/>
      <c r="Z333" s="227"/>
      <c r="AA333" s="227"/>
      <c r="AB333" s="115" t="str">
        <f t="shared" si="166"/>
        <v/>
      </c>
      <c r="AC333" s="106"/>
      <c r="AD333" s="164"/>
      <c r="AE333" s="164"/>
      <c r="AF333" s="165" t="str">
        <f>IFERROR(IF(AND($AG$10=$X$10,AG333=X333),W333,(ROUND(SUMIFS(#REF!,#REF!,$B333,#REF!,AD$9,#REF!,AE$9)+ROUND((AG333-SUMIFS(#REF!,#REF!,$B333,#REF!,AD$9,#REF!,AE$9))*$AG$10,0),0))),"")</f>
        <v/>
      </c>
      <c r="AG333" s="165">
        <f t="shared" si="163"/>
        <v>0</v>
      </c>
      <c r="AH333" s="201"/>
      <c r="AI333" s="227"/>
      <c r="AJ333" s="227"/>
      <c r="AK333" s="201" t="str">
        <f t="shared" si="167"/>
        <v/>
      </c>
      <c r="AM333" s="203" t="e">
        <f>#REF!</f>
        <v>#REF!</v>
      </c>
      <c r="AN333" s="166" t="e">
        <f>#REF!</f>
        <v>#REF!</v>
      </c>
      <c r="AO333" s="166" t="e">
        <f>#REF!</f>
        <v>#REF!</v>
      </c>
      <c r="AP333" s="166" t="e">
        <f>#REF!</f>
        <v>#REF!</v>
      </c>
      <c r="AQ333" s="166">
        <f t="shared" si="142"/>
        <v>9</v>
      </c>
      <c r="AR333" s="232" t="s">
        <v>706</v>
      </c>
      <c r="AS333" s="116"/>
      <c r="AT333" s="201"/>
      <c r="AU333" s="106"/>
      <c r="AV333" s="233"/>
    </row>
    <row r="334" spans="1:48" s="107" customFormat="1" hidden="1" outlineLevel="1">
      <c r="A334" s="162" t="str">
        <f>IFERROR(IF(Table48[[#This Row],[We Effect Funding SEK]]=0,"",INDEX(#REF!,MATCH(Table48[[#This Row],[Nr.]],#REF!,0),5)),"")</f>
        <v/>
      </c>
      <c r="B334" s="162" t="str">
        <f>'Budget 2023-2024'!B333</f>
        <v>4.5.4.8.10</v>
      </c>
      <c r="C334" s="163" t="str">
        <f>'Budget 2023-2024'!C333</f>
        <v>[write the cost]</v>
      </c>
      <c r="D334" s="164" t="s">
        <v>639</v>
      </c>
      <c r="E334" s="165">
        <f>'Budget 2023-2024'!G333</f>
        <v>0</v>
      </c>
      <c r="F334" s="165">
        <f>'Budget 2023-2024'!H333</f>
        <v>0</v>
      </c>
      <c r="G334" s="115"/>
      <c r="H334" s="141"/>
      <c r="I334" s="115"/>
      <c r="J334" s="115"/>
      <c r="K334" s="115"/>
      <c r="L334" s="165"/>
      <c r="M334" s="165"/>
      <c r="N334" s="165">
        <f t="shared" si="161"/>
        <v>0</v>
      </c>
      <c r="O334" s="165">
        <f t="shared" si="164"/>
        <v>0</v>
      </c>
      <c r="P334" s="201"/>
      <c r="Q334" s="117"/>
      <c r="R334" s="117"/>
      <c r="S334" s="115" t="str">
        <f t="shared" si="165"/>
        <v/>
      </c>
      <c r="T334" s="106"/>
      <c r="U334" s="164"/>
      <c r="V334" s="164"/>
      <c r="W334" s="165" t="str">
        <f>IFERROR(ROUND(SUMIFS(#REF!,#REF!,$A334,#REF!,U$9,#REF!,V$9)+ROUND((X334-SUMIFS(#REF!,#REF!,$A334,#REF!,U$9,#REF!,V$9))*$X$10,0),0),"")</f>
        <v/>
      </c>
      <c r="X334" s="165">
        <f t="shared" si="162"/>
        <v>0</v>
      </c>
      <c r="Y334" s="201"/>
      <c r="Z334" s="227"/>
      <c r="AA334" s="227"/>
      <c r="AB334" s="115" t="str">
        <f t="shared" si="166"/>
        <v/>
      </c>
      <c r="AC334" s="106"/>
      <c r="AD334" s="164"/>
      <c r="AE334" s="164"/>
      <c r="AF334" s="165" t="str">
        <f>IFERROR(IF(AND($AG$10=$X$10,AG334=X334),W334,(ROUND(SUMIFS(#REF!,#REF!,$B334,#REF!,AD$9,#REF!,AE$9)+ROUND((AG334-SUMIFS(#REF!,#REF!,$B334,#REF!,AD$9,#REF!,AE$9))*$AG$10,0),0))),"")</f>
        <v/>
      </c>
      <c r="AG334" s="165">
        <f t="shared" si="163"/>
        <v>0</v>
      </c>
      <c r="AH334" s="201"/>
      <c r="AI334" s="227"/>
      <c r="AJ334" s="227"/>
      <c r="AK334" s="201" t="str">
        <f t="shared" si="167"/>
        <v/>
      </c>
      <c r="AM334" s="203" t="e">
        <f>#REF!</f>
        <v>#REF!</v>
      </c>
      <c r="AN334" s="166" t="e">
        <f>#REF!</f>
        <v>#REF!</v>
      </c>
      <c r="AO334" s="166" t="e">
        <f>#REF!</f>
        <v>#REF!</v>
      </c>
      <c r="AP334" s="166" t="e">
        <f>#REF!</f>
        <v>#REF!</v>
      </c>
      <c r="AQ334" s="166">
        <f t="shared" si="142"/>
        <v>10</v>
      </c>
      <c r="AR334" s="232" t="s">
        <v>706</v>
      </c>
      <c r="AS334" s="116"/>
      <c r="AT334" s="201"/>
      <c r="AU334" s="106"/>
      <c r="AV334" s="233"/>
    </row>
    <row r="335" spans="1:48" s="107" customFormat="1">
      <c r="A335" s="181" t="str">
        <f>IFERROR(IF(Table48[[#This Row],[We Effect Funding SEK]]=0,"",INDEX(#REF!,MATCH(Table48[[#This Row],[Nr.]],#REF!,0),5)),"")</f>
        <v/>
      </c>
      <c r="B335" s="182" t="str">
        <f>'Budget 2023-2024'!B334</f>
        <v>4.5.4.9</v>
      </c>
      <c r="C335" s="183" t="str">
        <f>'Budget 2023-2024'!C334</f>
        <v>Network of youth farmers (organazing mini fair)</v>
      </c>
      <c r="D335" s="184"/>
      <c r="E335" s="184">
        <f>SUM(E336:E345)</f>
        <v>85000</v>
      </c>
      <c r="F335" s="184">
        <f>SUM(F336:F345)</f>
        <v>16182</v>
      </c>
      <c r="G335" s="115"/>
      <c r="H335" s="141"/>
      <c r="I335" s="115"/>
      <c r="J335" s="115"/>
      <c r="K335" s="115"/>
      <c r="L335" s="184">
        <f>SUM(L336:L345)</f>
        <v>0</v>
      </c>
      <c r="M335" s="184">
        <f>SUM(M336:M345)</f>
        <v>17000</v>
      </c>
      <c r="N335" s="184">
        <f>SUM(N336:N345)</f>
        <v>850024278</v>
      </c>
      <c r="O335" s="184">
        <f>SUM(O336:O345)</f>
        <v>16182</v>
      </c>
      <c r="P335" s="201"/>
      <c r="Q335" s="117"/>
      <c r="R335" s="117"/>
      <c r="S335" s="115">
        <f t="shared" si="165"/>
        <v>80.959999999999994</v>
      </c>
      <c r="T335" s="106"/>
      <c r="U335" s="184">
        <f>SUM(U336:U345)</f>
        <v>0</v>
      </c>
      <c r="V335" s="184">
        <f>SUM(V336:V345)</f>
        <v>0</v>
      </c>
      <c r="W335" s="184">
        <f>SUM(W336:W345)</f>
        <v>0</v>
      </c>
      <c r="X335" s="184">
        <f>SUM(X336:X345)</f>
        <v>16182</v>
      </c>
      <c r="Y335" s="201"/>
      <c r="Z335" s="118"/>
      <c r="AA335" s="118"/>
      <c r="AB335" s="115" t="str">
        <f t="shared" si="166"/>
        <v/>
      </c>
      <c r="AC335" s="106"/>
      <c r="AD335" s="184">
        <f>SUM(AD336:AD345)</f>
        <v>0</v>
      </c>
      <c r="AE335" s="184">
        <f>SUM(AE336:AE345)</f>
        <v>0</v>
      </c>
      <c r="AF335" s="184">
        <f>SUM(AF336:AF345)</f>
        <v>0</v>
      </c>
      <c r="AG335" s="184">
        <f>SUM(AG336:AG345)</f>
        <v>16182</v>
      </c>
      <c r="AH335" s="201"/>
      <c r="AI335" s="118"/>
      <c r="AJ335" s="118"/>
      <c r="AK335" s="201" t="str">
        <f t="shared" si="167"/>
        <v/>
      </c>
      <c r="AM335" s="203" t="e">
        <f>#REF!</f>
        <v>#REF!</v>
      </c>
      <c r="AN335" s="166" t="e">
        <f>#REF!</f>
        <v>#REF!</v>
      </c>
      <c r="AO335" s="166" t="e">
        <f>#REF!</f>
        <v>#REF!</v>
      </c>
      <c r="AP335" s="166" t="e">
        <f>#REF!</f>
        <v>#REF!</v>
      </c>
      <c r="AQ335" s="166">
        <f t="shared" si="142"/>
        <v>7</v>
      </c>
      <c r="AR335" s="232" t="s">
        <v>705</v>
      </c>
      <c r="AS335" s="116"/>
      <c r="AT335" s="201"/>
      <c r="AU335" s="106"/>
      <c r="AV335" s="233"/>
    </row>
    <row r="336" spans="1:48" s="107" customFormat="1" ht="57" outlineLevel="1">
      <c r="A336" s="162" t="str">
        <f>IFERROR(IF(Table48[[#This Row],[We Effect Funding SEK]]=0,"",INDEX(#REF!,MATCH(Table48[[#This Row],[Nr.]],#REF!,0),5)),"")</f>
        <v/>
      </c>
      <c r="B336" s="162" t="str">
        <f>'Budget 2023-2024'!B335</f>
        <v>4.5.4.9.1</v>
      </c>
      <c r="C336" s="163" t="str">
        <f>'Budget 2023-2024'!C335</f>
        <v>Fair stands</v>
      </c>
      <c r="D336" s="164" t="s">
        <v>639</v>
      </c>
      <c r="E336" s="165">
        <f>'Budget 2023-2024'!G335</f>
        <v>60000</v>
      </c>
      <c r="F336" s="165">
        <f>'Budget 2023-2024'!H335</f>
        <v>11422</v>
      </c>
      <c r="G336" s="115"/>
      <c r="H336" s="141"/>
      <c r="I336" s="115"/>
      <c r="J336" s="115"/>
      <c r="K336" s="115"/>
      <c r="L336" s="165"/>
      <c r="M336" s="165">
        <v>4000</v>
      </c>
      <c r="N336" s="165">
        <f t="shared" ref="N336:N345" si="168">IFERROR(ROUND(O336*$O$10,0),0)</f>
        <v>599986238</v>
      </c>
      <c r="O336" s="165">
        <f>IFERROR(IF(L336+M336=0,F336,ROUND(F336+ROUND(L336/$O$10,2)-ROUND(M336/$O$10,2),0)),0)</f>
        <v>11422</v>
      </c>
      <c r="P336" s="201"/>
      <c r="Q336" s="118" t="s">
        <v>723</v>
      </c>
      <c r="R336" s="117"/>
      <c r="S336" s="115" t="str">
        <f t="shared" si="165"/>
        <v/>
      </c>
      <c r="T336" s="106"/>
      <c r="U336" s="164"/>
      <c r="V336" s="164"/>
      <c r="W336" s="165" t="str">
        <f>IFERROR(ROUND(SUMIFS(#REF!,#REF!,$A336,#REF!,U$9,#REF!,V$9)+ROUND((X336-SUMIFS(#REF!,#REF!,$A336,#REF!,U$9,#REF!,V$9))*$X$10,0),0),"")</f>
        <v/>
      </c>
      <c r="X336" s="165">
        <f t="shared" ref="X336:X345" si="169">IFERROR(IF(U336+V336=0,O336,ROUND(O336+ROUND(U336/$X$10,2)-ROUND(V336/$X$10,2),0)),0)</f>
        <v>11422</v>
      </c>
      <c r="Y336" s="201"/>
      <c r="Z336" s="227"/>
      <c r="AA336" s="227"/>
      <c r="AB336" s="115" t="str">
        <f t="shared" si="166"/>
        <v/>
      </c>
      <c r="AC336" s="106"/>
      <c r="AD336" s="164"/>
      <c r="AE336" s="164"/>
      <c r="AF336" s="165" t="str">
        <f>IFERROR(IF(AND($AG$10=$X$10,AG336=X336),W336,(ROUND(SUMIFS(#REF!,#REF!,$B336,#REF!,AD$9,#REF!,AE$9)+ROUND((AG336-SUMIFS(#REF!,#REF!,$B336,#REF!,AD$9,#REF!,AE$9))*$AG$10,0),0))),"")</f>
        <v/>
      </c>
      <c r="AG336" s="165">
        <f t="shared" ref="AG336:AG345" si="170">IFERROR(IF(AD336+AE336=0,X336,ROUND(X336+ROUND(AD336/$AG$10,2)-ROUND(AE336/$AG$10,2),0)),0)</f>
        <v>11422</v>
      </c>
      <c r="AH336" s="201"/>
      <c r="AI336" s="227"/>
      <c r="AJ336" s="227" t="s">
        <v>724</v>
      </c>
      <c r="AK336" s="201" t="str">
        <f t="shared" si="167"/>
        <v/>
      </c>
      <c r="AM336" s="203" t="e">
        <f>#REF!</f>
        <v>#REF!</v>
      </c>
      <c r="AN336" s="166" t="e">
        <f>#REF!</f>
        <v>#REF!</v>
      </c>
      <c r="AO336" s="166" t="e">
        <f>#REF!</f>
        <v>#REF!</v>
      </c>
      <c r="AP336" s="166" t="e">
        <f>#REF!</f>
        <v>#REF!</v>
      </c>
      <c r="AQ336" s="166">
        <f t="shared" si="142"/>
        <v>9</v>
      </c>
      <c r="AR336" s="232" t="s">
        <v>706</v>
      </c>
      <c r="AS336" s="116"/>
      <c r="AT336" s="201"/>
      <c r="AU336" s="106"/>
      <c r="AV336" s="233"/>
    </row>
    <row r="337" spans="1:48" s="107" customFormat="1" ht="28.5" outlineLevel="1">
      <c r="A337" s="162" t="str">
        <f>IFERROR(IF(Table48[[#This Row],[We Effect Funding SEK]]=0,"",INDEX(#REF!,MATCH(Table48[[#This Row],[Nr.]],#REF!,0),5)),"")</f>
        <v/>
      </c>
      <c r="B337" s="162" t="str">
        <f>'Budget 2023-2024'!B336</f>
        <v>4.5.4.9.2</v>
      </c>
      <c r="C337" s="163" t="str">
        <f>'Budget 2023-2024'!C336</f>
        <v>Refreshment</v>
      </c>
      <c r="D337" s="164" t="s">
        <v>639</v>
      </c>
      <c r="E337" s="165">
        <f>'Budget 2023-2024'!G336</f>
        <v>15000</v>
      </c>
      <c r="F337" s="165">
        <f>'Budget 2023-2024'!H336</f>
        <v>2856</v>
      </c>
      <c r="G337" s="115"/>
      <c r="H337" s="141"/>
      <c r="I337" s="115"/>
      <c r="J337" s="115"/>
      <c r="K337" s="115"/>
      <c r="L337" s="165"/>
      <c r="M337" s="165">
        <v>13000</v>
      </c>
      <c r="N337" s="165">
        <f t="shared" si="168"/>
        <v>150022824</v>
      </c>
      <c r="O337" s="165">
        <f>IFERROR(IF(L337+M337=0,F337,ROUND(F337+ROUND(L337/$O$10,2)-ROUND(M337/$O$10,2),0)),0)</f>
        <v>2856</v>
      </c>
      <c r="P337" s="201"/>
      <c r="Q337" s="118" t="s">
        <v>723</v>
      </c>
      <c r="R337" s="117"/>
      <c r="S337" s="115"/>
      <c r="T337" s="106"/>
      <c r="U337" s="164"/>
      <c r="V337" s="164"/>
      <c r="W337" s="165" t="str">
        <f>IFERROR(ROUND(SUMIFS(#REF!,#REF!,$A337,#REF!,U$9,#REF!,V$9)+ROUND((X337-SUMIFS(#REF!,#REF!,$A337,#REF!,U$9,#REF!,V$9))*$X$10,0),0),"")</f>
        <v/>
      </c>
      <c r="X337" s="165">
        <f t="shared" si="169"/>
        <v>2856</v>
      </c>
      <c r="Y337" s="201"/>
      <c r="Z337" s="227"/>
      <c r="AA337" s="227"/>
      <c r="AB337" s="115"/>
      <c r="AC337" s="106"/>
      <c r="AD337" s="164"/>
      <c r="AE337" s="164"/>
      <c r="AF337" s="165" t="str">
        <f>IFERROR(IF(AND($AG$10=$X$10,AG337=X337),W337,(ROUND(SUMIFS(#REF!,#REF!,$B337,#REF!,AD$9,#REF!,AE$9)+ROUND((AG337-SUMIFS(#REF!,#REF!,$B337,#REF!,AD$9,#REF!,AE$9))*$AG$10,0),0))),"")</f>
        <v/>
      </c>
      <c r="AG337" s="165">
        <f t="shared" si="170"/>
        <v>2856</v>
      </c>
      <c r="AH337" s="201"/>
      <c r="AI337" s="227"/>
      <c r="AJ337" s="227"/>
      <c r="AK337" s="201"/>
      <c r="AM337" s="203" t="e">
        <f>#REF!</f>
        <v>#REF!</v>
      </c>
      <c r="AN337" s="166" t="e">
        <f>#REF!</f>
        <v>#REF!</v>
      </c>
      <c r="AO337" s="166" t="e">
        <f>#REF!</f>
        <v>#REF!</v>
      </c>
      <c r="AP337" s="166" t="e">
        <f>#REF!</f>
        <v>#REF!</v>
      </c>
      <c r="AQ337" s="166">
        <f t="shared" si="142"/>
        <v>9</v>
      </c>
      <c r="AR337" s="232" t="s">
        <v>706</v>
      </c>
      <c r="AS337" s="116"/>
      <c r="AT337" s="201"/>
      <c r="AU337" s="106"/>
      <c r="AV337" s="233"/>
    </row>
    <row r="338" spans="1:48" s="107" customFormat="1" ht="28.5" outlineLevel="1">
      <c r="A338" s="162" t="str">
        <f>IFERROR(IF(Table48[[#This Row],[We Effect Funding SEK]]=0,"",INDEX(#REF!,MATCH(Table48[[#This Row],[Nr.]],#REF!,0),5)),"")</f>
        <v/>
      </c>
      <c r="B338" s="162" t="str">
        <f>'Budget 2023-2024'!B337</f>
        <v>4.5.4.9.3</v>
      </c>
      <c r="C338" s="163" t="str">
        <f>'Budget 2023-2024'!C337</f>
        <v>Rent of room</v>
      </c>
      <c r="D338" s="164" t="s">
        <v>639</v>
      </c>
      <c r="E338" s="165">
        <f>'Budget 2023-2024'!G337</f>
        <v>10000</v>
      </c>
      <c r="F338" s="165">
        <f>'Budget 2023-2024'!H337</f>
        <v>1904</v>
      </c>
      <c r="G338" s="115"/>
      <c r="H338" s="141"/>
      <c r="I338" s="115"/>
      <c r="J338" s="115"/>
      <c r="K338" s="115"/>
      <c r="L338" s="165"/>
      <c r="M338" s="165"/>
      <c r="N338" s="165">
        <f t="shared" si="168"/>
        <v>100015216</v>
      </c>
      <c r="O338" s="165">
        <f>IFERROR(IF(L338+M338=0,F338,ROUND(F338+ROUND(L338/$O$10,2)-ROUND(M338/$O$10,2),0)),0)</f>
        <v>1904</v>
      </c>
      <c r="P338" s="201"/>
      <c r="Q338" s="117"/>
      <c r="R338" s="117"/>
      <c r="S338" s="115"/>
      <c r="T338" s="106"/>
      <c r="U338" s="164"/>
      <c r="V338" s="164"/>
      <c r="W338" s="165" t="str">
        <f>IFERROR(ROUND(SUMIFS(#REF!,#REF!,$A338,#REF!,U$9,#REF!,V$9)+ROUND((X338-SUMIFS(#REF!,#REF!,$A338,#REF!,U$9,#REF!,V$9))*$X$10,0),0),"")</f>
        <v/>
      </c>
      <c r="X338" s="165">
        <f t="shared" si="169"/>
        <v>1904</v>
      </c>
      <c r="Y338" s="201"/>
      <c r="Z338" s="227"/>
      <c r="AA338" s="227"/>
      <c r="AB338" s="115"/>
      <c r="AC338" s="106"/>
      <c r="AD338" s="164"/>
      <c r="AE338" s="164"/>
      <c r="AF338" s="165" t="str">
        <f>IFERROR(IF(AND($AG$10=$X$10,AG338=X338),W338,(ROUND(SUMIFS(#REF!,#REF!,$B338,#REF!,AD$9,#REF!,AE$9)+ROUND((AG338-SUMIFS(#REF!,#REF!,$B338,#REF!,AD$9,#REF!,AE$9))*$AG$10,0),0))),"")</f>
        <v/>
      </c>
      <c r="AG338" s="165">
        <f t="shared" si="170"/>
        <v>1904</v>
      </c>
      <c r="AH338" s="201"/>
      <c r="AI338" s="227"/>
      <c r="AJ338" s="227" t="s">
        <v>725</v>
      </c>
      <c r="AK338" s="201"/>
      <c r="AM338" s="203" t="e">
        <f>#REF!</f>
        <v>#REF!</v>
      </c>
      <c r="AN338" s="166" t="e">
        <f>#REF!</f>
        <v>#REF!</v>
      </c>
      <c r="AO338" s="166" t="e">
        <f>#REF!</f>
        <v>#REF!</v>
      </c>
      <c r="AP338" s="166" t="e">
        <f>#REF!</f>
        <v>#REF!</v>
      </c>
      <c r="AQ338" s="166">
        <f t="shared" si="142"/>
        <v>9</v>
      </c>
      <c r="AR338" s="232" t="s">
        <v>706</v>
      </c>
      <c r="AS338" s="116"/>
      <c r="AT338" s="201"/>
      <c r="AU338" s="106"/>
      <c r="AV338" s="233"/>
    </row>
    <row r="339" spans="1:48" s="107" customFormat="1" hidden="1" outlineLevel="1">
      <c r="A339" s="162" t="str">
        <f>IFERROR(IF(Table48[[#This Row],[We Effect Funding SEK]]=0,"",INDEX(#REF!,MATCH(Table48[[#This Row],[Nr.]],#REF!,0),5)),"")</f>
        <v/>
      </c>
      <c r="B339" s="162" t="str">
        <f>'Budget 2023-2024'!B338</f>
        <v>4.5.4.9.4</v>
      </c>
      <c r="C339" s="163" t="str">
        <f>'Budget 2023-2024'!C338</f>
        <v>[write the cost]</v>
      </c>
      <c r="D339" s="164" t="s">
        <v>639</v>
      </c>
      <c r="E339" s="165">
        <f>'Budget 2023-2024'!G338</f>
        <v>0</v>
      </c>
      <c r="F339" s="165">
        <f>'Budget 2023-2024'!H338</f>
        <v>0</v>
      </c>
      <c r="G339" s="115"/>
      <c r="H339" s="141"/>
      <c r="I339" s="115"/>
      <c r="J339" s="115"/>
      <c r="K339" s="115"/>
      <c r="L339" s="165"/>
      <c r="M339" s="165"/>
      <c r="N339" s="165">
        <f t="shared" si="168"/>
        <v>0</v>
      </c>
      <c r="O339" s="165">
        <f>IFERROR(IF(L339+M339=0,F339,ROUND(F339+ROUND(L339/$O$10,2)-ROUND(M339/$O$10,2),0)),0)</f>
        <v>0</v>
      </c>
      <c r="P339" s="201"/>
      <c r="Q339" s="117"/>
      <c r="R339" s="117"/>
      <c r="S339" s="115"/>
      <c r="T339" s="106"/>
      <c r="U339" s="164"/>
      <c r="V339" s="164"/>
      <c r="W339" s="165" t="str">
        <f>IFERROR(ROUND(SUMIFS(#REF!,#REF!,$A339,#REF!,U$9,#REF!,V$9)+ROUND((X339-SUMIFS(#REF!,#REF!,$A339,#REF!,U$9,#REF!,V$9))*$X$10,0),0),"")</f>
        <v/>
      </c>
      <c r="X339" s="165">
        <f t="shared" si="169"/>
        <v>0</v>
      </c>
      <c r="Y339" s="201"/>
      <c r="Z339" s="227"/>
      <c r="AA339" s="227"/>
      <c r="AB339" s="115"/>
      <c r="AC339" s="106"/>
      <c r="AD339" s="164"/>
      <c r="AE339" s="164"/>
      <c r="AF339" s="165" t="str">
        <f>IFERROR(IF(AND($AG$10=$X$10,AG339=X339),W339,(ROUND(SUMIFS(#REF!,#REF!,$B339,#REF!,AD$9,#REF!,AE$9)+ROUND((AG339-SUMIFS(#REF!,#REF!,$B339,#REF!,AD$9,#REF!,AE$9))*$AG$10,0),0))),"")</f>
        <v/>
      </c>
      <c r="AG339" s="165">
        <f t="shared" si="170"/>
        <v>0</v>
      </c>
      <c r="AH339" s="201"/>
      <c r="AI339" s="227"/>
      <c r="AJ339" s="227"/>
      <c r="AK339" s="201"/>
      <c r="AM339" s="203" t="e">
        <f>#REF!</f>
        <v>#REF!</v>
      </c>
      <c r="AN339" s="166" t="e">
        <f>#REF!</f>
        <v>#REF!</v>
      </c>
      <c r="AO339" s="166" t="e">
        <f>#REF!</f>
        <v>#REF!</v>
      </c>
      <c r="AP339" s="166" t="e">
        <f>#REF!</f>
        <v>#REF!</v>
      </c>
      <c r="AQ339" s="166">
        <f t="shared" si="142"/>
        <v>9</v>
      </c>
      <c r="AR339" s="232" t="s">
        <v>706</v>
      </c>
      <c r="AS339" s="116"/>
      <c r="AT339" s="201"/>
      <c r="AU339" s="106"/>
      <c r="AV339" s="233"/>
    </row>
    <row r="340" spans="1:48" s="107" customFormat="1" hidden="1" outlineLevel="1">
      <c r="A340" s="162" t="str">
        <f>IFERROR(IF(Table48[[#This Row],[We Effect Funding SEK]]=0,"",INDEX(#REF!,MATCH(Table48[[#This Row],[Nr.]],#REF!,0),5)),"")</f>
        <v/>
      </c>
      <c r="B340" s="162" t="str">
        <f>'Budget 2023-2024'!B339</f>
        <v>4.5.4.9.5</v>
      </c>
      <c r="C340" s="163" t="str">
        <f>'Budget 2023-2024'!C339</f>
        <v>[write the cost]</v>
      </c>
      <c r="D340" s="164" t="s">
        <v>639</v>
      </c>
      <c r="E340" s="165">
        <f>'Budget 2023-2024'!G339</f>
        <v>0</v>
      </c>
      <c r="F340" s="165">
        <f>'Budget 2023-2024'!H339</f>
        <v>0</v>
      </c>
      <c r="G340" s="115"/>
      <c r="H340" s="141"/>
      <c r="I340" s="115"/>
      <c r="J340" s="115"/>
      <c r="K340" s="115"/>
      <c r="L340" s="165"/>
      <c r="M340" s="165"/>
      <c r="N340" s="165">
        <f t="shared" si="168"/>
        <v>0</v>
      </c>
      <c r="O340" s="165">
        <f t="shared" ref="O340:O345" si="171">IFERROR(IF(L340+M340=0,F340,ROUND(F340+ROUND(L340/$O$10,2)-ROUND(M340/$O$10,2),0)),0)</f>
        <v>0</v>
      </c>
      <c r="P340" s="201"/>
      <c r="Q340" s="117"/>
      <c r="R340" s="117"/>
      <c r="S340" s="115" t="str">
        <f t="shared" ref="S340:S349" si="172">IF(OR($AR340="Total Project Costs",$AR340="Heading",$AR340="Subheading",$AR340="Component",$AR340="Output",$AR340="Activity",$AR340="Budget Line"),IF(AND(E340=0,O340=0),"",IF(AND(E340=0,O340&gt;0),100,IF(AND(E340&gt;0,O340=0),100,IF(E340=O340,"",ABS(ROUND((O340-E340)/E340,4)*100))))),"")</f>
        <v/>
      </c>
      <c r="T340" s="106"/>
      <c r="U340" s="164"/>
      <c r="V340" s="164"/>
      <c r="W340" s="165" t="str">
        <f>IFERROR(ROUND(SUMIFS(#REF!,#REF!,$A340,#REF!,U$9,#REF!,V$9)+ROUND((X340-SUMIFS(#REF!,#REF!,$A340,#REF!,U$9,#REF!,V$9))*$X$10,0),0),"")</f>
        <v/>
      </c>
      <c r="X340" s="165">
        <f t="shared" si="169"/>
        <v>0</v>
      </c>
      <c r="Y340" s="201"/>
      <c r="Z340" s="227"/>
      <c r="AA340" s="227"/>
      <c r="AB340" s="115" t="str">
        <f t="shared" ref="AB340:AB349" si="173">IF(OR($AR340="Total Project Costs",$AR340="Heading",$AR340="Subheading",$AR340="Component",$AR340="Output",$AR340="Activity",$AR340="Budget Line"),IF(AND(O340=0,X340=0),"",IF(AND(O340=0,X340&gt;0),100,IF(AND(O340&gt;0,X340=0),100,IF(O340=X340,"",ABS(ROUND((X340-O340)/O340,4)*100))))),"")</f>
        <v/>
      </c>
      <c r="AC340" s="106"/>
      <c r="AD340" s="164"/>
      <c r="AE340" s="164"/>
      <c r="AF340" s="165" t="str">
        <f>IFERROR(IF(AND($AG$10=$X$10,AG340=X340),W340,(ROUND(SUMIFS(#REF!,#REF!,$B340,#REF!,AD$9,#REF!,AE$9)+ROUND((AG340-SUMIFS(#REF!,#REF!,$B340,#REF!,AD$9,#REF!,AE$9))*$AG$10,0),0))),"")</f>
        <v/>
      </c>
      <c r="AG340" s="165">
        <f t="shared" si="170"/>
        <v>0</v>
      </c>
      <c r="AH340" s="201"/>
      <c r="AI340" s="227"/>
      <c r="AJ340" s="227"/>
      <c r="AK340" s="201" t="str">
        <f t="shared" ref="AK340:AK349" si="174">IF(OR($AR340="Total Project Costs",$AR340="Heading",$AR340="Subheading",$AR340="Component",$AR340="Output",$AR340="Activity",$AR340="Budget Line"),IF(AND(X340=0,AG340=0),"",IF(AND(X340=0,AG340&gt;0),100,IF(AND(X340&gt;0,AG340=0),100,IF(X340=AG340,"",ABS(ROUND((AG340-X340)/X340,4)*100))))),"")</f>
        <v/>
      </c>
      <c r="AM340" s="203" t="e">
        <f>#REF!</f>
        <v>#REF!</v>
      </c>
      <c r="AN340" s="166" t="e">
        <f>#REF!</f>
        <v>#REF!</v>
      </c>
      <c r="AO340" s="166" t="e">
        <f>#REF!</f>
        <v>#REF!</v>
      </c>
      <c r="AP340" s="166" t="e">
        <f>#REF!</f>
        <v>#REF!</v>
      </c>
      <c r="AQ340" s="166">
        <f t="shared" si="142"/>
        <v>9</v>
      </c>
      <c r="AR340" s="232" t="s">
        <v>706</v>
      </c>
      <c r="AS340" s="116"/>
      <c r="AT340" s="201"/>
      <c r="AU340" s="106"/>
      <c r="AV340" s="233"/>
    </row>
    <row r="341" spans="1:48" s="107" customFormat="1" hidden="1" outlineLevel="1">
      <c r="A341" s="162" t="str">
        <f>IFERROR(IF(Table48[[#This Row],[We Effect Funding SEK]]=0,"",INDEX(#REF!,MATCH(Table48[[#This Row],[Nr.]],#REF!,0),5)),"")</f>
        <v/>
      </c>
      <c r="B341" s="162" t="str">
        <f>'Budget 2023-2024'!B340</f>
        <v>4.5.4.9.6</v>
      </c>
      <c r="C341" s="163" t="str">
        <f>'Budget 2023-2024'!C340</f>
        <v>[write the cost]</v>
      </c>
      <c r="D341" s="164" t="s">
        <v>639</v>
      </c>
      <c r="E341" s="165">
        <f>'Budget 2023-2024'!G340</f>
        <v>0</v>
      </c>
      <c r="F341" s="165">
        <f>'Budget 2023-2024'!H340</f>
        <v>0</v>
      </c>
      <c r="G341" s="115"/>
      <c r="H341" s="141"/>
      <c r="I341" s="115"/>
      <c r="J341" s="115"/>
      <c r="K341" s="115"/>
      <c r="L341" s="165"/>
      <c r="M341" s="165"/>
      <c r="N341" s="165">
        <f t="shared" si="168"/>
        <v>0</v>
      </c>
      <c r="O341" s="165">
        <f t="shared" si="171"/>
        <v>0</v>
      </c>
      <c r="P341" s="201"/>
      <c r="Q341" s="117"/>
      <c r="R341" s="117"/>
      <c r="S341" s="115" t="str">
        <f t="shared" si="172"/>
        <v/>
      </c>
      <c r="T341" s="106"/>
      <c r="U341" s="164"/>
      <c r="V341" s="164"/>
      <c r="W341" s="165" t="str">
        <f>IFERROR(ROUND(SUMIFS(#REF!,#REF!,$A341,#REF!,U$9,#REF!,V$9)+ROUND((X341-SUMIFS(#REF!,#REF!,$A341,#REF!,U$9,#REF!,V$9))*$X$10,0),0),"")</f>
        <v/>
      </c>
      <c r="X341" s="165">
        <f t="shared" si="169"/>
        <v>0</v>
      </c>
      <c r="Y341" s="201"/>
      <c r="Z341" s="227"/>
      <c r="AA341" s="227"/>
      <c r="AB341" s="115" t="str">
        <f t="shared" si="173"/>
        <v/>
      </c>
      <c r="AC341" s="106"/>
      <c r="AD341" s="164"/>
      <c r="AE341" s="164"/>
      <c r="AF341" s="165" t="str">
        <f>IFERROR(IF(AND($AG$10=$X$10,AG341=X341),W341,(ROUND(SUMIFS(#REF!,#REF!,$B341,#REF!,AD$9,#REF!,AE$9)+ROUND((AG341-SUMIFS(#REF!,#REF!,$B341,#REF!,AD$9,#REF!,AE$9))*$AG$10,0),0))),"")</f>
        <v/>
      </c>
      <c r="AG341" s="165">
        <f t="shared" si="170"/>
        <v>0</v>
      </c>
      <c r="AH341" s="201"/>
      <c r="AI341" s="227"/>
      <c r="AJ341" s="227"/>
      <c r="AK341" s="201" t="str">
        <f t="shared" si="174"/>
        <v/>
      </c>
      <c r="AM341" s="203" t="e">
        <f>#REF!</f>
        <v>#REF!</v>
      </c>
      <c r="AN341" s="166" t="e">
        <f>#REF!</f>
        <v>#REF!</v>
      </c>
      <c r="AO341" s="166" t="e">
        <f>#REF!</f>
        <v>#REF!</v>
      </c>
      <c r="AP341" s="166" t="e">
        <f>#REF!</f>
        <v>#REF!</v>
      </c>
      <c r="AQ341" s="166">
        <f t="shared" si="142"/>
        <v>9</v>
      </c>
      <c r="AR341" s="232" t="s">
        <v>706</v>
      </c>
      <c r="AS341" s="116"/>
      <c r="AT341" s="201"/>
      <c r="AU341" s="106"/>
      <c r="AV341" s="233"/>
    </row>
    <row r="342" spans="1:48" s="107" customFormat="1" hidden="1" outlineLevel="1">
      <c r="A342" s="162" t="str">
        <f>IFERROR(IF(Table48[[#This Row],[We Effect Funding SEK]]=0,"",INDEX(#REF!,MATCH(Table48[[#This Row],[Nr.]],#REF!,0),5)),"")</f>
        <v/>
      </c>
      <c r="B342" s="162" t="str">
        <f>'Budget 2023-2024'!B341</f>
        <v>4.5.4.9.7</v>
      </c>
      <c r="C342" s="163" t="str">
        <f>'Budget 2023-2024'!C341</f>
        <v>[write the cost]</v>
      </c>
      <c r="D342" s="164" t="s">
        <v>639</v>
      </c>
      <c r="E342" s="165">
        <f>'Budget 2023-2024'!G341</f>
        <v>0</v>
      </c>
      <c r="F342" s="165">
        <f>'Budget 2023-2024'!H341</f>
        <v>0</v>
      </c>
      <c r="G342" s="115"/>
      <c r="H342" s="141"/>
      <c r="I342" s="115"/>
      <c r="J342" s="115"/>
      <c r="K342" s="115"/>
      <c r="L342" s="165"/>
      <c r="M342" s="165"/>
      <c r="N342" s="165">
        <f t="shared" si="168"/>
        <v>0</v>
      </c>
      <c r="O342" s="165">
        <f t="shared" si="171"/>
        <v>0</v>
      </c>
      <c r="P342" s="201"/>
      <c r="Q342" s="117"/>
      <c r="R342" s="117"/>
      <c r="S342" s="115" t="str">
        <f t="shared" si="172"/>
        <v/>
      </c>
      <c r="T342" s="106"/>
      <c r="U342" s="164"/>
      <c r="V342" s="164"/>
      <c r="W342" s="165" t="str">
        <f>IFERROR(ROUND(SUMIFS(#REF!,#REF!,$A342,#REF!,U$9,#REF!,V$9)+ROUND((X342-SUMIFS(#REF!,#REF!,$A342,#REF!,U$9,#REF!,V$9))*$X$10,0),0),"")</f>
        <v/>
      </c>
      <c r="X342" s="165">
        <f t="shared" si="169"/>
        <v>0</v>
      </c>
      <c r="Y342" s="201"/>
      <c r="Z342" s="227"/>
      <c r="AA342" s="227"/>
      <c r="AB342" s="115" t="str">
        <f t="shared" si="173"/>
        <v/>
      </c>
      <c r="AC342" s="106"/>
      <c r="AD342" s="164"/>
      <c r="AE342" s="164"/>
      <c r="AF342" s="165" t="str">
        <f>IFERROR(IF(AND($AG$10=$X$10,AG342=X342),W342,(ROUND(SUMIFS(#REF!,#REF!,$B342,#REF!,AD$9,#REF!,AE$9)+ROUND((AG342-SUMIFS(#REF!,#REF!,$B342,#REF!,AD$9,#REF!,AE$9))*$AG$10,0),0))),"")</f>
        <v/>
      </c>
      <c r="AG342" s="165">
        <f t="shared" si="170"/>
        <v>0</v>
      </c>
      <c r="AH342" s="201"/>
      <c r="AI342" s="227"/>
      <c r="AJ342" s="227"/>
      <c r="AK342" s="201" t="str">
        <f t="shared" si="174"/>
        <v/>
      </c>
      <c r="AM342" s="203" t="e">
        <f>#REF!</f>
        <v>#REF!</v>
      </c>
      <c r="AN342" s="166" t="e">
        <f>#REF!</f>
        <v>#REF!</v>
      </c>
      <c r="AO342" s="166" t="e">
        <f>#REF!</f>
        <v>#REF!</v>
      </c>
      <c r="AP342" s="166" t="e">
        <f>#REF!</f>
        <v>#REF!</v>
      </c>
      <c r="AQ342" s="166">
        <f t="shared" si="142"/>
        <v>9</v>
      </c>
      <c r="AR342" s="232" t="s">
        <v>706</v>
      </c>
      <c r="AS342" s="116"/>
      <c r="AT342" s="201"/>
      <c r="AU342" s="106"/>
      <c r="AV342" s="233"/>
    </row>
    <row r="343" spans="1:48" s="107" customFormat="1" hidden="1" outlineLevel="1">
      <c r="A343" s="162" t="str">
        <f>IFERROR(IF(Table48[[#This Row],[We Effect Funding SEK]]=0,"",INDEX(#REF!,MATCH(Table48[[#This Row],[Nr.]],#REF!,0),5)),"")</f>
        <v/>
      </c>
      <c r="B343" s="162" t="str">
        <f>'Budget 2023-2024'!B342</f>
        <v>4.5.4.9.8</v>
      </c>
      <c r="C343" s="163" t="str">
        <f>'Budget 2023-2024'!C342</f>
        <v>[write the cost]</v>
      </c>
      <c r="D343" s="164" t="s">
        <v>639</v>
      </c>
      <c r="E343" s="165">
        <f>'Budget 2023-2024'!G342</f>
        <v>0</v>
      </c>
      <c r="F343" s="165">
        <f>'Budget 2023-2024'!H342</f>
        <v>0</v>
      </c>
      <c r="G343" s="115"/>
      <c r="H343" s="141"/>
      <c r="I343" s="115"/>
      <c r="J343" s="115"/>
      <c r="K343" s="115"/>
      <c r="L343" s="165"/>
      <c r="M343" s="165"/>
      <c r="N343" s="165">
        <f t="shared" si="168"/>
        <v>0</v>
      </c>
      <c r="O343" s="165">
        <f t="shared" si="171"/>
        <v>0</v>
      </c>
      <c r="P343" s="201"/>
      <c r="Q343" s="117"/>
      <c r="R343" s="117"/>
      <c r="S343" s="115" t="str">
        <f t="shared" si="172"/>
        <v/>
      </c>
      <c r="T343" s="106"/>
      <c r="U343" s="164"/>
      <c r="V343" s="164"/>
      <c r="W343" s="165" t="str">
        <f>IFERROR(ROUND(SUMIFS(#REF!,#REF!,$A343,#REF!,U$9,#REF!,V$9)+ROUND((X343-SUMIFS(#REF!,#REF!,$A343,#REF!,U$9,#REF!,V$9))*$X$10,0),0),"")</f>
        <v/>
      </c>
      <c r="X343" s="165">
        <f t="shared" si="169"/>
        <v>0</v>
      </c>
      <c r="Y343" s="201"/>
      <c r="Z343" s="227"/>
      <c r="AA343" s="227"/>
      <c r="AB343" s="115" t="str">
        <f t="shared" si="173"/>
        <v/>
      </c>
      <c r="AC343" s="106"/>
      <c r="AD343" s="164"/>
      <c r="AE343" s="164"/>
      <c r="AF343" s="165" t="str">
        <f>IFERROR(IF(AND($AG$10=$X$10,AG343=X343),W343,(ROUND(SUMIFS(#REF!,#REF!,$B343,#REF!,AD$9,#REF!,AE$9)+ROUND((AG343-SUMIFS(#REF!,#REF!,$B343,#REF!,AD$9,#REF!,AE$9))*$AG$10,0),0))),"")</f>
        <v/>
      </c>
      <c r="AG343" s="165">
        <f t="shared" si="170"/>
        <v>0</v>
      </c>
      <c r="AH343" s="201"/>
      <c r="AI343" s="227"/>
      <c r="AJ343" s="227"/>
      <c r="AK343" s="201" t="str">
        <f t="shared" si="174"/>
        <v/>
      </c>
      <c r="AM343" s="203" t="e">
        <f>#REF!</f>
        <v>#REF!</v>
      </c>
      <c r="AN343" s="166" t="e">
        <f>#REF!</f>
        <v>#REF!</v>
      </c>
      <c r="AO343" s="166" t="e">
        <f>#REF!</f>
        <v>#REF!</v>
      </c>
      <c r="AP343" s="166" t="e">
        <f>#REF!</f>
        <v>#REF!</v>
      </c>
      <c r="AQ343" s="166">
        <f t="shared" si="142"/>
        <v>9</v>
      </c>
      <c r="AR343" s="232" t="s">
        <v>706</v>
      </c>
      <c r="AS343" s="116"/>
      <c r="AT343" s="201"/>
      <c r="AU343" s="106"/>
      <c r="AV343" s="233"/>
    </row>
    <row r="344" spans="1:48" s="107" customFormat="1" hidden="1" outlineLevel="1">
      <c r="A344" s="162" t="str">
        <f>IFERROR(IF(Table48[[#This Row],[We Effect Funding SEK]]=0,"",INDEX(#REF!,MATCH(Table48[[#This Row],[Nr.]],#REF!,0),5)),"")</f>
        <v/>
      </c>
      <c r="B344" s="162" t="str">
        <f>'Budget 2023-2024'!B343</f>
        <v>4.5.4.9.9</v>
      </c>
      <c r="C344" s="163" t="str">
        <f>'Budget 2023-2024'!C343</f>
        <v>[write the cost]</v>
      </c>
      <c r="D344" s="164" t="s">
        <v>639</v>
      </c>
      <c r="E344" s="165">
        <f>'Budget 2023-2024'!G343</f>
        <v>0</v>
      </c>
      <c r="F344" s="165">
        <f>'Budget 2023-2024'!H343</f>
        <v>0</v>
      </c>
      <c r="G344" s="115"/>
      <c r="I344" s="115"/>
      <c r="J344" s="115"/>
      <c r="K344" s="115"/>
      <c r="L344" s="165"/>
      <c r="M344" s="165"/>
      <c r="N344" s="165">
        <f t="shared" si="168"/>
        <v>0</v>
      </c>
      <c r="O344" s="165">
        <f t="shared" si="171"/>
        <v>0</v>
      </c>
      <c r="P344" s="201"/>
      <c r="Q344" s="117"/>
      <c r="R344" s="117"/>
      <c r="S344" s="115" t="str">
        <f t="shared" si="172"/>
        <v/>
      </c>
      <c r="T344" s="106"/>
      <c r="U344" s="164"/>
      <c r="V344" s="164"/>
      <c r="W344" s="165" t="str">
        <f>IFERROR(ROUND(SUMIFS(#REF!,#REF!,$A344,#REF!,U$9,#REF!,V$9)+ROUND((X344-SUMIFS(#REF!,#REF!,$A344,#REF!,U$9,#REF!,V$9))*$X$10,0),0),"")</f>
        <v/>
      </c>
      <c r="X344" s="165">
        <f t="shared" si="169"/>
        <v>0</v>
      </c>
      <c r="Y344" s="201"/>
      <c r="Z344" s="227"/>
      <c r="AA344" s="227"/>
      <c r="AB344" s="115" t="str">
        <f t="shared" si="173"/>
        <v/>
      </c>
      <c r="AC344" s="106"/>
      <c r="AD344" s="164"/>
      <c r="AE344" s="164"/>
      <c r="AF344" s="165" t="str">
        <f>IFERROR(IF(AND($AG$10=$X$10,AG344=X344),W344,(ROUND(SUMIFS(#REF!,#REF!,$B344,#REF!,AD$9,#REF!,AE$9)+ROUND((AG344-SUMIFS(#REF!,#REF!,$B344,#REF!,AD$9,#REF!,AE$9))*$AG$10,0),0))),"")</f>
        <v/>
      </c>
      <c r="AG344" s="165">
        <f t="shared" si="170"/>
        <v>0</v>
      </c>
      <c r="AH344" s="201"/>
      <c r="AI344" s="227"/>
      <c r="AJ344" s="227"/>
      <c r="AK344" s="201" t="str">
        <f t="shared" si="174"/>
        <v/>
      </c>
      <c r="AM344" s="203" t="e">
        <f>#REF!</f>
        <v>#REF!</v>
      </c>
      <c r="AN344" s="166" t="e">
        <f>#REF!</f>
        <v>#REF!</v>
      </c>
      <c r="AO344" s="166" t="e">
        <f>#REF!</f>
        <v>#REF!</v>
      </c>
      <c r="AP344" s="166" t="e">
        <f>#REF!</f>
        <v>#REF!</v>
      </c>
      <c r="AQ344" s="166">
        <f t="shared" si="142"/>
        <v>9</v>
      </c>
      <c r="AR344" s="232" t="s">
        <v>706</v>
      </c>
      <c r="AS344" s="116"/>
      <c r="AT344" s="201"/>
      <c r="AU344" s="106"/>
      <c r="AV344" s="233"/>
    </row>
    <row r="345" spans="1:48" s="107" customFormat="1" hidden="1" outlineLevel="1">
      <c r="A345" s="162" t="str">
        <f>IFERROR(IF(Table48[[#This Row],[We Effect Funding SEK]]=0,"",INDEX(#REF!,MATCH(Table48[[#This Row],[Nr.]],#REF!,0),5)),"")</f>
        <v/>
      </c>
      <c r="B345" s="162" t="str">
        <f>'Budget 2023-2024'!B344</f>
        <v>4.5.4.9.10</v>
      </c>
      <c r="C345" s="163" t="str">
        <f>'Budget 2023-2024'!C344</f>
        <v>[write the cost]</v>
      </c>
      <c r="D345" s="164" t="s">
        <v>639</v>
      </c>
      <c r="E345" s="165">
        <f>'Budget 2023-2024'!G344</f>
        <v>0</v>
      </c>
      <c r="F345" s="165">
        <f>'Budget 2023-2024'!H344</f>
        <v>0</v>
      </c>
      <c r="G345" s="115"/>
      <c r="H345" s="141"/>
      <c r="I345" s="115"/>
      <c r="J345" s="115"/>
      <c r="K345" s="115"/>
      <c r="L345" s="165"/>
      <c r="M345" s="165"/>
      <c r="N345" s="165">
        <f t="shared" si="168"/>
        <v>0</v>
      </c>
      <c r="O345" s="165">
        <f t="shared" si="171"/>
        <v>0</v>
      </c>
      <c r="P345" s="201"/>
      <c r="Q345" s="117"/>
      <c r="R345" s="117"/>
      <c r="S345" s="115" t="str">
        <f t="shared" si="172"/>
        <v/>
      </c>
      <c r="T345" s="106"/>
      <c r="U345" s="164"/>
      <c r="V345" s="164"/>
      <c r="W345" s="165" t="str">
        <f>IFERROR(ROUND(SUMIFS(#REF!,#REF!,$A345,#REF!,U$9,#REF!,V$9)+ROUND((X345-SUMIFS(#REF!,#REF!,$A345,#REF!,U$9,#REF!,V$9))*$X$10,0),0),"")</f>
        <v/>
      </c>
      <c r="X345" s="165">
        <f t="shared" si="169"/>
        <v>0</v>
      </c>
      <c r="Y345" s="201"/>
      <c r="Z345" s="227"/>
      <c r="AA345" s="227"/>
      <c r="AB345" s="115" t="str">
        <f t="shared" si="173"/>
        <v/>
      </c>
      <c r="AC345" s="106"/>
      <c r="AD345" s="164"/>
      <c r="AE345" s="164"/>
      <c r="AF345" s="165" t="str">
        <f>IFERROR(IF(AND($AG$10=$X$10,AG345=X345),W345,(ROUND(SUMIFS(#REF!,#REF!,$B345,#REF!,AD$9,#REF!,AE$9)+ROUND((AG345-SUMIFS(#REF!,#REF!,$B345,#REF!,AD$9,#REF!,AE$9))*$AG$10,0),0))),"")</f>
        <v/>
      </c>
      <c r="AG345" s="165">
        <f t="shared" si="170"/>
        <v>0</v>
      </c>
      <c r="AH345" s="201"/>
      <c r="AI345" s="227"/>
      <c r="AJ345" s="227"/>
      <c r="AK345" s="201" t="str">
        <f t="shared" si="174"/>
        <v/>
      </c>
      <c r="AM345" s="203" t="e">
        <f>#REF!</f>
        <v>#REF!</v>
      </c>
      <c r="AN345" s="166" t="e">
        <f>#REF!</f>
        <v>#REF!</v>
      </c>
      <c r="AO345" s="166" t="e">
        <f>#REF!</f>
        <v>#REF!</v>
      </c>
      <c r="AP345" s="166" t="e">
        <f>#REF!</f>
        <v>#REF!</v>
      </c>
      <c r="AQ345" s="166">
        <f t="shared" si="142"/>
        <v>10</v>
      </c>
      <c r="AR345" s="232" t="s">
        <v>706</v>
      </c>
      <c r="AS345" s="116"/>
      <c r="AT345" s="201"/>
      <c r="AU345" s="106"/>
      <c r="AV345" s="233"/>
    </row>
    <row r="346" spans="1:48" s="108" customFormat="1">
      <c r="A346" s="166" t="str">
        <f>IFERROR(IF(Table48[[#This Row],[We Effect Funding SEK]]=0,"",INDEX(#REF!,MATCH(Table48[[#This Row],[Nr.]],#REF!,0),5)),"")</f>
        <v/>
      </c>
      <c r="B346" s="167"/>
      <c r="C346" s="168"/>
      <c r="D346" s="169"/>
      <c r="E346" s="169"/>
      <c r="F346" s="169"/>
      <c r="G346" s="115"/>
      <c r="H346" s="107"/>
      <c r="I346" s="115"/>
      <c r="J346" s="115"/>
      <c r="K346" s="115"/>
      <c r="L346" s="203"/>
      <c r="M346" s="203"/>
      <c r="N346" s="169"/>
      <c r="O346" s="169"/>
      <c r="P346" s="201"/>
      <c r="Q346" s="117"/>
      <c r="R346" s="117"/>
      <c r="S346" s="115" t="str">
        <f t="shared" si="172"/>
        <v/>
      </c>
      <c r="T346" s="107"/>
      <c r="U346" s="169"/>
      <c r="V346" s="169"/>
      <c r="W346" s="169"/>
      <c r="X346" s="169"/>
      <c r="Y346" s="201"/>
      <c r="Z346" s="118"/>
      <c r="AA346" s="118"/>
      <c r="AB346" s="115" t="str">
        <f t="shared" si="173"/>
        <v/>
      </c>
      <c r="AC346" s="107"/>
      <c r="AD346" s="203"/>
      <c r="AE346" s="203"/>
      <c r="AF346" s="169"/>
      <c r="AG346" s="169"/>
      <c r="AH346" s="201"/>
      <c r="AI346" s="118"/>
      <c r="AJ346" s="118"/>
      <c r="AK346" s="201" t="str">
        <f t="shared" si="174"/>
        <v/>
      </c>
      <c r="AL346" s="107"/>
      <c r="AM346" s="203" t="e">
        <f>#REF!</f>
        <v>#REF!</v>
      </c>
      <c r="AN346" s="166" t="e">
        <f>#REF!</f>
        <v>#REF!</v>
      </c>
      <c r="AO346" s="166" t="e">
        <f>#REF!</f>
        <v>#REF!</v>
      </c>
      <c r="AP346" s="166" t="e">
        <f>#REF!</f>
        <v>#REF!</v>
      </c>
      <c r="AQ346" s="166">
        <f t="shared" si="142"/>
        <v>0</v>
      </c>
      <c r="AR346" s="232" t="s">
        <v>700</v>
      </c>
      <c r="AS346" s="116"/>
      <c r="AT346" s="294"/>
    </row>
    <row r="347" spans="1:48" ht="99.75">
      <c r="A347" s="157" t="str">
        <f>IFERROR(IF(Table48[[#This Row],[We Effect Funding SEK]]=0,"",INDEX(#REF!,MATCH(Table48[[#This Row],[Nr.]],#REF!,0),5)),"")</f>
        <v/>
      </c>
      <c r="B347" s="157">
        <f>'Budget 2023-2024'!B346</f>
        <v>5</v>
      </c>
      <c r="C347" s="170" t="str">
        <f>'Budget 2023-2024'!C346</f>
        <v>Audit fees</v>
      </c>
      <c r="D347" s="160" t="s">
        <v>639</v>
      </c>
      <c r="E347" s="160">
        <f>'Budget 2023-2024'!G346</f>
        <v>163890</v>
      </c>
      <c r="F347" s="160">
        <f>'Budget 2023-2024'!H346</f>
        <v>31199.908621904098</v>
      </c>
      <c r="G347" s="115"/>
      <c r="H347" s="171"/>
      <c r="K347" s="115"/>
      <c r="L347" s="160"/>
      <c r="M347" s="160"/>
      <c r="N347" s="160">
        <f>IFERROR(ROUND(O347*$O$10,0),0)</f>
        <v>1638900000</v>
      </c>
      <c r="O347" s="160">
        <f>IFERROR(IF(L347+M347=0,F347,ROUND(F347+ROUND(L347/$O$10,2)-ROUND(M347/$O$10,2),0)),0)</f>
        <v>31199.908621904098</v>
      </c>
      <c r="P347" s="201"/>
      <c r="S347" s="115">
        <f t="shared" si="172"/>
        <v>80.959999999999994</v>
      </c>
      <c r="T347" s="106"/>
      <c r="U347" s="160"/>
      <c r="V347" s="160"/>
      <c r="W347" s="160" t="str">
        <f>IFERROR(ROUND(SUMIFS(#REF!,#REF!,$A347,#REF!,U$9,#REF!,V$9)+ROUND((X347-SUMIFS(#REF!,#REF!,$A347,#REF!,U$9,#REF!,V$9))*$X$10,0),0),"")</f>
        <v/>
      </c>
      <c r="X347" s="160">
        <f>IFERROR(IF(U347+V347=0,O347,ROUND(O347+ROUND(U347/$X$10,2)-ROUND(V347/$X$10,2),0)),0)</f>
        <v>31199.908621904098</v>
      </c>
      <c r="Y347" s="201"/>
      <c r="AB347" s="115" t="str">
        <f t="shared" si="173"/>
        <v/>
      </c>
      <c r="AC347" s="106"/>
      <c r="AD347" s="160"/>
      <c r="AE347" s="160">
        <v>84380</v>
      </c>
      <c r="AF347" s="160" t="str">
        <f>IFERROR(IF(AND($AG$10=$X$10,AG347=X347),W347,(ROUND(SUMIFS(#REF!,#REF!,$B347,#REF!,AD$9,#REF!,AE$9)+ROUND((AG347-SUMIFS(#REF!,#REF!,$B347,#REF!,AD$9,#REF!,AE$9))*$AG$10,0),0))),"")</f>
        <v/>
      </c>
      <c r="AG347" s="160">
        <f>IFERROR(IF(AD347+AE347=0,X347,ROUND(X347+ROUND(AD347/$AG$10,2)-ROUND(AE347/$AG$10,2),0)),0)</f>
        <v>14147</v>
      </c>
      <c r="AH347" s="201"/>
      <c r="AI347" s="118"/>
      <c r="AJ347" s="118" t="s">
        <v>726</v>
      </c>
      <c r="AK347" s="201">
        <f t="shared" si="174"/>
        <v>54.66</v>
      </c>
      <c r="AL347" s="106"/>
      <c r="AM347" s="203" t="e">
        <f>#REF!</f>
        <v>#REF!</v>
      </c>
      <c r="AN347" s="203" t="e">
        <f>#REF!</f>
        <v>#REF!</v>
      </c>
      <c r="AO347" s="166" t="e">
        <f>#REF!</f>
        <v>#REF!</v>
      </c>
      <c r="AP347" s="166" t="e">
        <f>#REF!</f>
        <v>#REF!</v>
      </c>
      <c r="AQ347" s="166">
        <f t="shared" si="142"/>
        <v>1</v>
      </c>
      <c r="AR347" s="232" t="s">
        <v>727</v>
      </c>
    </row>
    <row r="348" spans="1:48" s="109" customFormat="1">
      <c r="A348" s="239" t="str">
        <f>IFERROR(IF(Table48[[#This Row],[We Effect Funding SEK]]=0,"",INDEX(#REF!,MATCH(Table48[[#This Row],[Nr.]],#REF!,0),5)),"")</f>
        <v/>
      </c>
      <c r="B348" s="169" t="s">
        <v>44</v>
      </c>
      <c r="C348" s="240"/>
      <c r="D348" s="169"/>
      <c r="E348" s="169"/>
      <c r="F348" s="169"/>
      <c r="G348" s="115"/>
      <c r="H348" s="241"/>
      <c r="I348" s="115"/>
      <c r="J348" s="115"/>
      <c r="K348" s="115"/>
      <c r="L348" s="269"/>
      <c r="M348" s="269"/>
      <c r="N348" s="169"/>
      <c r="O348" s="169"/>
      <c r="P348" s="201"/>
      <c r="Q348" s="117"/>
      <c r="R348" s="117"/>
      <c r="S348" s="115" t="str">
        <f t="shared" si="172"/>
        <v/>
      </c>
      <c r="T348" s="241"/>
      <c r="U348" s="269"/>
      <c r="V348" s="269"/>
      <c r="W348" s="169"/>
      <c r="X348" s="169"/>
      <c r="Y348" s="201"/>
      <c r="Z348" s="118"/>
      <c r="AA348" s="118"/>
      <c r="AB348" s="115" t="str">
        <f t="shared" si="173"/>
        <v/>
      </c>
      <c r="AC348" s="241"/>
      <c r="AD348" s="269"/>
      <c r="AE348" s="269"/>
      <c r="AF348" s="169"/>
      <c r="AG348" s="169"/>
      <c r="AH348" s="201"/>
      <c r="AI348" s="292"/>
      <c r="AJ348" s="118"/>
      <c r="AK348" s="201" t="str">
        <f t="shared" si="174"/>
        <v/>
      </c>
      <c r="AL348" s="241"/>
      <c r="AM348" s="203" t="e">
        <f>#REF!</f>
        <v>#REF!</v>
      </c>
      <c r="AN348" s="166" t="e">
        <f>#REF!</f>
        <v>#REF!</v>
      </c>
      <c r="AO348" s="166" t="e">
        <f>#REF!</f>
        <v>#REF!</v>
      </c>
      <c r="AP348" s="166" t="e">
        <f>#REF!</f>
        <v>#REF!</v>
      </c>
      <c r="AQ348" s="166">
        <f t="shared" si="142"/>
        <v>0</v>
      </c>
      <c r="AR348" s="232" t="s">
        <v>700</v>
      </c>
      <c r="AS348" s="116"/>
      <c r="AT348" s="116"/>
    </row>
    <row r="349" spans="1:48" ht="15.75">
      <c r="A349" s="242" t="str">
        <f>IFERROR(IF(Table48[[#This Row],[We Effect Funding SEK]]=0,"",INDEX(#REF!,MATCH(Table48[[#This Row],[Nr.]],#REF!,0),5)),"")</f>
        <v/>
      </c>
      <c r="B349" s="243"/>
      <c r="C349" s="244" t="s">
        <v>728</v>
      </c>
      <c r="D349" s="243"/>
      <c r="E349" s="245">
        <f>E14+E20+E24+E189+E347</f>
        <v>13629724</v>
      </c>
      <c r="F349" s="245">
        <f>F14+F20+F24+F189+F347</f>
        <v>2594705.9086218998</v>
      </c>
      <c r="G349" s="246"/>
      <c r="H349" s="247"/>
      <c r="I349" s="270"/>
      <c r="J349" s="270"/>
      <c r="K349" s="246"/>
      <c r="L349" s="245">
        <f>L14+L20+L24+L189+L347</f>
        <v>590640</v>
      </c>
      <c r="M349" s="245">
        <f>M14+M20+M24+M189+M347</f>
        <v>590640</v>
      </c>
      <c r="N349" s="271">
        <f>N14+N20+N24+N189+N347</f>
        <v>136297306674</v>
      </c>
      <c r="O349" s="271">
        <f>O14+O20+O24+O189+O347</f>
        <v>2594705.9086218998</v>
      </c>
      <c r="S349" s="114">
        <f t="shared" si="172"/>
        <v>80.959999999999994</v>
      </c>
      <c r="T349" s="114"/>
      <c r="U349" s="245">
        <f>U14+U20+U24+U189+U347</f>
        <v>0</v>
      </c>
      <c r="V349" s="245">
        <f>V14+V20+V24+V189+V347</f>
        <v>0</v>
      </c>
      <c r="W349" s="271" t="e">
        <f>W14+W20+W24+W189+W347</f>
        <v>#VALUE!</v>
      </c>
      <c r="X349" s="271">
        <f>X14+X20+X24+X189+X347</f>
        <v>2594705.9086218998</v>
      </c>
      <c r="AB349" s="114" t="str">
        <f t="shared" si="173"/>
        <v/>
      </c>
      <c r="AC349" s="289"/>
      <c r="AD349" s="245">
        <f>AD14+AD20+AD24+AD189+AD347</f>
        <v>31500</v>
      </c>
      <c r="AE349" s="245">
        <f>AE14+AE20+AE24+AE189+AE347</f>
        <v>8065579</v>
      </c>
      <c r="AF349" s="271" t="e">
        <f>AF14+AF20+AF24+AF189+AF347</f>
        <v>#VALUE!</v>
      </c>
      <c r="AG349" s="245">
        <f>AG14+AG20+AG24+AG189+AG347</f>
        <v>971069</v>
      </c>
      <c r="AI349" s="292"/>
      <c r="AJ349" s="118"/>
      <c r="AK349" s="116">
        <f t="shared" si="174"/>
        <v>62.57</v>
      </c>
      <c r="AL349" s="289"/>
      <c r="AM349" s="203" t="e">
        <f>#REF!</f>
        <v>#REF!</v>
      </c>
      <c r="AN349" s="166" t="e">
        <f>#REF!</f>
        <v>#REF!</v>
      </c>
      <c r="AO349" s="166" t="e">
        <f>#REF!</f>
        <v>#REF!</v>
      </c>
      <c r="AP349" s="166" t="e">
        <f>#REF!</f>
        <v>#REF!</v>
      </c>
      <c r="AQ349" s="166">
        <f t="shared" si="142"/>
        <v>0</v>
      </c>
      <c r="AR349" s="232" t="s">
        <v>729</v>
      </c>
    </row>
    <row r="350" spans="1:48">
      <c r="A350" s="248"/>
      <c r="B350" s="248"/>
      <c r="C350" s="109"/>
      <c r="D350" s="109"/>
      <c r="E350" s="249"/>
      <c r="F350" s="175"/>
      <c r="H350" s="141"/>
      <c r="L350" s="204"/>
      <c r="M350" s="204"/>
      <c r="N350" s="175"/>
      <c r="O350" s="249"/>
      <c r="S350" s="114" t="str">
        <f>IF(AND(NOT(OR(_xlfn.ISFORMULA(L350),_xlfn.ISFORMULA(M350))),OR(AND(L350&gt;0,M350=0),AND(L350=0,M350&gt;0))),ROUND((N350-F350)/#REF!,4),"")</f>
        <v/>
      </c>
      <c r="T350" s="113"/>
      <c r="U350" s="204"/>
      <c r="V350" s="204"/>
      <c r="W350" s="175"/>
      <c r="X350" s="249"/>
      <c r="AB350" s="114" t="str">
        <f>IF(AND(NOT(OR(_xlfn.ISFORMULA(U350),_xlfn.ISFORMULA(V350))),OR(AND(U350&gt;0,V350=0),AND(U350=0,V350&gt;0))),ROUND((W350-F350)/#REF!,4),"")</f>
        <v/>
      </c>
      <c r="AC350" s="113"/>
      <c r="AD350" s="204"/>
      <c r="AE350" s="204"/>
      <c r="AF350" s="175"/>
      <c r="AG350" s="249"/>
    </row>
    <row r="351" spans="1:48">
      <c r="C351" s="111" t="s">
        <v>611</v>
      </c>
      <c r="E351" s="194"/>
      <c r="F351" s="250"/>
      <c r="AC351" s="113"/>
    </row>
    <row r="352" spans="1:48">
      <c r="E352" s="194"/>
      <c r="F352" s="250"/>
      <c r="G352" s="251"/>
      <c r="AC352" s="113"/>
    </row>
    <row r="353" spans="1:46">
      <c r="A353" s="252"/>
      <c r="B353" s="252"/>
      <c r="C353" s="253" t="str">
        <f>"For "&amp;C3</f>
        <v>For National federation of farmers</v>
      </c>
      <c r="D353" s="254"/>
      <c r="E353" s="255"/>
      <c r="F353" s="253"/>
      <c r="G353" s="256"/>
      <c r="H353" s="257"/>
      <c r="I353" s="272"/>
      <c r="J353" s="272"/>
      <c r="K353" s="256"/>
      <c r="L353" s="273" t="s">
        <v>612</v>
      </c>
      <c r="M353" s="273"/>
      <c r="N353" s="273"/>
      <c r="O353" s="274"/>
      <c r="P353" s="275"/>
      <c r="Q353" s="287"/>
      <c r="R353" s="287"/>
      <c r="S353" s="256"/>
      <c r="T353" s="253"/>
      <c r="U353" s="253" t="str">
        <f t="shared" ref="U353:U358" si="175">L353</f>
        <v>For We Effect</v>
      </c>
      <c r="V353" s="253"/>
      <c r="W353" s="253"/>
      <c r="X353" s="255"/>
      <c r="Y353" s="275"/>
      <c r="Z353" s="290"/>
      <c r="AA353" s="290"/>
      <c r="AB353" s="256"/>
      <c r="AC353" s="255"/>
      <c r="AD353" s="253" t="str">
        <f t="shared" ref="AD353:AD358" si="176">L353</f>
        <v>For We Effect</v>
      </c>
      <c r="AE353" s="253"/>
      <c r="AF353" s="108"/>
      <c r="AG353" s="293"/>
      <c r="AH353" s="294"/>
      <c r="AI353" s="295"/>
      <c r="AJ353" s="295"/>
      <c r="AK353" s="294"/>
      <c r="AL353" s="108"/>
      <c r="AM353" s="296"/>
      <c r="AN353" s="296"/>
      <c r="AO353" s="296"/>
      <c r="AP353" s="296"/>
      <c r="AQ353" s="296"/>
      <c r="AR353" s="108"/>
      <c r="AS353" s="294"/>
    </row>
    <row r="354" spans="1:46" s="109" customFormat="1">
      <c r="A354" s="110"/>
      <c r="B354" s="110"/>
      <c r="C354" s="250" t="s">
        <v>166</v>
      </c>
      <c r="D354" s="254"/>
      <c r="E354" s="194"/>
      <c r="F354" s="250"/>
      <c r="G354" s="251"/>
      <c r="H354" s="258"/>
      <c r="I354" s="276"/>
      <c r="J354" s="276"/>
      <c r="K354" s="251"/>
      <c r="L354" s="277" t="s">
        <v>613</v>
      </c>
      <c r="M354" s="277"/>
      <c r="N354" s="277"/>
      <c r="O354" s="278"/>
      <c r="P354" s="279"/>
      <c r="Q354" s="288"/>
      <c r="R354" s="288"/>
      <c r="S354" s="251"/>
      <c r="T354" s="250"/>
      <c r="U354" s="250" t="str">
        <f t="shared" si="175"/>
        <v>Reviewed by:</v>
      </c>
      <c r="V354" s="250"/>
      <c r="W354" s="250"/>
      <c r="X354" s="194"/>
      <c r="Y354" s="279"/>
      <c r="Z354" s="291"/>
      <c r="AA354" s="291"/>
      <c r="AB354" s="251"/>
      <c r="AC354" s="194"/>
      <c r="AD354" s="253" t="str">
        <f t="shared" si="176"/>
        <v>Reviewed by:</v>
      </c>
      <c r="AE354" s="250"/>
      <c r="AF354" s="111"/>
      <c r="AG354" s="113"/>
      <c r="AH354" s="116"/>
      <c r="AI354" s="117"/>
      <c r="AJ354" s="117"/>
      <c r="AK354" s="116"/>
      <c r="AL354" s="111"/>
      <c r="AM354" s="119"/>
      <c r="AN354" s="119"/>
      <c r="AO354" s="119"/>
      <c r="AP354" s="119"/>
      <c r="AQ354" s="119"/>
      <c r="AR354" s="111"/>
      <c r="AS354" s="116"/>
      <c r="AT354" s="116"/>
    </row>
    <row r="355" spans="1:46">
      <c r="A355" s="259"/>
      <c r="B355" s="259"/>
      <c r="C355" s="260" t="s">
        <v>167</v>
      </c>
      <c r="D355" s="261"/>
      <c r="E355" s="262"/>
      <c r="F355" s="263"/>
      <c r="G355" s="251"/>
      <c r="H355" s="264"/>
      <c r="I355" s="276"/>
      <c r="J355" s="276"/>
      <c r="K355" s="251"/>
      <c r="L355" s="280" t="s">
        <v>614</v>
      </c>
      <c r="M355" s="281"/>
      <c r="N355" s="281"/>
      <c r="O355" s="280" t="s">
        <v>614</v>
      </c>
      <c r="P355" s="279"/>
      <c r="Q355" s="288"/>
      <c r="R355" s="288"/>
      <c r="S355" s="251"/>
      <c r="T355" s="263"/>
      <c r="U355" s="260" t="str">
        <f t="shared" si="175"/>
        <v>____________________________</v>
      </c>
      <c r="V355" s="263"/>
      <c r="W355" s="263"/>
      <c r="X355" s="260" t="str">
        <f>O355</f>
        <v>____________________________</v>
      </c>
      <c r="Y355" s="279"/>
      <c r="Z355" s="291"/>
      <c r="AA355" s="291"/>
      <c r="AB355" s="251"/>
      <c r="AC355" s="263"/>
      <c r="AD355" s="253" t="str">
        <f t="shared" si="176"/>
        <v>____________________________</v>
      </c>
      <c r="AE355" s="263"/>
      <c r="AF355" s="109"/>
      <c r="AG355" s="253" t="str">
        <f>O355</f>
        <v>____________________________</v>
      </c>
      <c r="AL355" s="109"/>
      <c r="AM355" s="248"/>
      <c r="AN355" s="248"/>
      <c r="AO355" s="248"/>
      <c r="AP355" s="248"/>
      <c r="AQ355" s="248"/>
      <c r="AR355" s="109"/>
    </row>
    <row r="356" spans="1:46">
      <c r="C356" s="265" t="str">
        <f>'Budget 2023-2024'!C355</f>
        <v>Vidanka Martinovska</v>
      </c>
      <c r="D356" s="254"/>
      <c r="E356" s="194"/>
      <c r="F356" s="250"/>
      <c r="G356" s="251"/>
      <c r="H356" s="258"/>
      <c r="I356" s="276"/>
      <c r="J356" s="276"/>
      <c r="K356" s="251"/>
      <c r="L356" s="282" t="str">
        <f>'Budget 2023-2024'!P355</f>
        <v>Dimche Damjanovski</v>
      </c>
      <c r="M356" s="277"/>
      <c r="N356" s="277"/>
      <c r="O356" s="282" t="str">
        <f>'Budget 2023-2024'!T355</f>
        <v>Marijan Djima</v>
      </c>
      <c r="P356" s="279"/>
      <c r="Q356" s="288"/>
      <c r="R356" s="288"/>
      <c r="S356" s="251"/>
      <c r="T356" s="250"/>
      <c r="U356" s="268" t="str">
        <f t="shared" si="175"/>
        <v>Dimche Damjanovski</v>
      </c>
      <c r="V356" s="250"/>
      <c r="W356" s="250"/>
      <c r="X356" s="268" t="str">
        <f>O356</f>
        <v>Marijan Djima</v>
      </c>
      <c r="Y356" s="279"/>
      <c r="Z356" s="291"/>
      <c r="AA356" s="291"/>
      <c r="AB356" s="251"/>
      <c r="AC356" s="250"/>
      <c r="AD356" s="253" t="str">
        <f t="shared" si="176"/>
        <v>Dimche Damjanovski</v>
      </c>
      <c r="AE356" s="250"/>
      <c r="AG356" s="253" t="str">
        <f>O356</f>
        <v>Marijan Djima</v>
      </c>
    </row>
    <row r="357" spans="1:46">
      <c r="C357" s="266" t="str">
        <f>'Budget 2023-2024'!C356</f>
        <v>Financial and administrative coordinator</v>
      </c>
      <c r="D357" s="254"/>
      <c r="E357" s="194"/>
      <c r="F357" s="250"/>
      <c r="G357" s="251"/>
      <c r="H357" s="258"/>
      <c r="I357" s="276"/>
      <c r="J357" s="276"/>
      <c r="K357" s="251"/>
      <c r="L357" s="283" t="str">
        <f>'Budget 2023-2024'!P356</f>
        <v>IISEE Project Facilitator</v>
      </c>
      <c r="M357" s="277"/>
      <c r="N357" s="277"/>
      <c r="O357" s="283" t="str">
        <f>'Budget 2023-2024'!T356</f>
        <v>IISEE Financial Controller</v>
      </c>
      <c r="P357" s="279"/>
      <c r="Q357" s="288"/>
      <c r="R357" s="288"/>
      <c r="S357" s="251"/>
      <c r="T357" s="250"/>
      <c r="U357" s="253" t="str">
        <f t="shared" si="175"/>
        <v>IISEE Project Facilitator</v>
      </c>
      <c r="V357" s="250"/>
      <c r="W357" s="250"/>
      <c r="X357" s="253" t="str">
        <f>O357</f>
        <v>IISEE Financial Controller</v>
      </c>
      <c r="Y357" s="279"/>
      <c r="Z357" s="291"/>
      <c r="AA357" s="291"/>
      <c r="AB357" s="251"/>
      <c r="AC357" s="250"/>
      <c r="AD357" s="253" t="str">
        <f t="shared" si="176"/>
        <v>IISEE Project Facilitator</v>
      </c>
      <c r="AE357" s="250"/>
      <c r="AG357" s="253" t="str">
        <f>O357</f>
        <v>IISEE Financial Controller</v>
      </c>
    </row>
    <row r="358" spans="1:46">
      <c r="C358" s="267"/>
      <c r="D358" s="254"/>
      <c r="E358" s="194"/>
      <c r="F358" s="250"/>
      <c r="G358" s="251"/>
      <c r="H358" s="258"/>
      <c r="I358" s="276"/>
      <c r="J358" s="276"/>
      <c r="K358" s="251"/>
      <c r="L358" s="284" t="s">
        <v>621</v>
      </c>
      <c r="M358" s="277"/>
      <c r="N358" s="277"/>
      <c r="O358" s="284" t="s">
        <v>621</v>
      </c>
      <c r="P358" s="279"/>
      <c r="Q358" s="288"/>
      <c r="R358" s="288"/>
      <c r="S358" s="251"/>
      <c r="T358" s="250"/>
      <c r="U358" s="267" t="str">
        <f t="shared" si="175"/>
        <v>We Effect Regional Office Europe</v>
      </c>
      <c r="V358" s="250"/>
      <c r="W358" s="250"/>
      <c r="X358" s="267" t="str">
        <f>O358</f>
        <v>We Effect Regional Office Europe</v>
      </c>
      <c r="Y358" s="279"/>
      <c r="Z358" s="291"/>
      <c r="AA358" s="291"/>
      <c r="AB358" s="251"/>
      <c r="AC358" s="250"/>
      <c r="AD358" s="253" t="str">
        <f t="shared" si="176"/>
        <v>We Effect Regional Office Europe</v>
      </c>
      <c r="AE358" s="250"/>
      <c r="AG358" s="253" t="str">
        <f>O358</f>
        <v>We Effect Regional Office Europe</v>
      </c>
    </row>
    <row r="359" spans="1:46" s="109" customFormat="1">
      <c r="A359" s="110"/>
      <c r="B359" s="110"/>
      <c r="C359" s="109" t="s">
        <v>170</v>
      </c>
      <c r="D359" s="250" t="s">
        <v>170</v>
      </c>
      <c r="E359" s="194"/>
      <c r="F359" s="250"/>
      <c r="G359" s="251"/>
      <c r="H359" s="258"/>
      <c r="I359" s="276"/>
      <c r="J359" s="276"/>
      <c r="K359" s="251"/>
      <c r="L359" s="277"/>
      <c r="M359" s="277"/>
      <c r="N359" s="277"/>
      <c r="O359" s="281"/>
      <c r="P359" s="279"/>
      <c r="Q359" s="288"/>
      <c r="R359" s="288"/>
      <c r="S359" s="251"/>
      <c r="T359" s="250"/>
      <c r="U359" s="250"/>
      <c r="V359" s="250"/>
      <c r="W359" s="250"/>
      <c r="Y359" s="279"/>
      <c r="Z359" s="291"/>
      <c r="AA359" s="291"/>
      <c r="AB359" s="251"/>
      <c r="AC359" s="194"/>
      <c r="AD359" s="253"/>
      <c r="AE359" s="250"/>
      <c r="AF359" s="111"/>
      <c r="AG359" s="113"/>
      <c r="AH359" s="116"/>
      <c r="AI359" s="117"/>
      <c r="AJ359" s="117"/>
      <c r="AK359" s="116"/>
      <c r="AL359" s="111"/>
      <c r="AM359" s="119"/>
      <c r="AN359" s="119"/>
      <c r="AO359" s="119"/>
      <c r="AP359" s="119"/>
      <c r="AQ359" s="119"/>
      <c r="AR359" s="111"/>
      <c r="AS359" s="116"/>
      <c r="AT359" s="116"/>
    </row>
    <row r="360" spans="1:46">
      <c r="C360" s="111" t="s">
        <v>167</v>
      </c>
      <c r="D360" s="260" t="s">
        <v>167</v>
      </c>
      <c r="E360" s="262"/>
      <c r="F360" s="263"/>
      <c r="G360" s="251"/>
      <c r="H360" s="264"/>
      <c r="I360" s="276"/>
      <c r="J360" s="276"/>
      <c r="K360" s="251"/>
      <c r="L360" s="277" t="s">
        <v>170</v>
      </c>
      <c r="M360" s="281"/>
      <c r="N360" s="281"/>
      <c r="O360" s="285"/>
      <c r="P360" s="279"/>
      <c r="Q360" s="288"/>
      <c r="R360" s="288"/>
      <c r="S360" s="251"/>
      <c r="T360" s="263"/>
      <c r="U360" s="250" t="str">
        <f>L360</f>
        <v>Approved by:</v>
      </c>
      <c r="V360" s="263"/>
      <c r="W360" s="263"/>
      <c r="X360" s="262"/>
      <c r="Y360" s="279"/>
      <c r="Z360" s="291"/>
      <c r="AA360" s="291"/>
      <c r="AB360" s="251"/>
      <c r="AC360" s="263"/>
      <c r="AD360" s="253" t="str">
        <f>L360</f>
        <v>Approved by:</v>
      </c>
      <c r="AE360" s="263"/>
      <c r="AF360" s="109"/>
      <c r="AG360" s="297"/>
    </row>
    <row r="361" spans="1:46">
      <c r="A361" s="259"/>
      <c r="B361" s="259"/>
      <c r="C361" s="111" t="str">
        <f>'Budget 2023-2024'!C360</f>
        <v>Biljana Petrovska Mitrevska</v>
      </c>
      <c r="D361" s="265" t="str">
        <f>'Budget 2023-2024'!D360</f>
        <v>Stevan Orozovikj</v>
      </c>
      <c r="E361" s="194"/>
      <c r="F361" s="250"/>
      <c r="G361" s="251"/>
      <c r="H361" s="258"/>
      <c r="I361" s="276"/>
      <c r="J361" s="276"/>
      <c r="K361" s="251"/>
      <c r="L361" s="277" t="s">
        <v>614</v>
      </c>
      <c r="M361" s="277"/>
      <c r="N361" s="277"/>
      <c r="O361" s="280" t="s">
        <v>614</v>
      </c>
      <c r="P361" s="279"/>
      <c r="Q361" s="288"/>
      <c r="R361" s="288"/>
      <c r="S361" s="251"/>
      <c r="T361" s="250"/>
      <c r="U361" s="111" t="str">
        <f>L361</f>
        <v>____________________________</v>
      </c>
      <c r="V361" s="250"/>
      <c r="W361" s="250"/>
      <c r="X361" s="260" t="str">
        <f>O361</f>
        <v>____________________________</v>
      </c>
      <c r="Y361" s="279"/>
      <c r="Z361" s="291"/>
      <c r="AA361" s="291"/>
      <c r="AB361" s="251"/>
      <c r="AC361" s="250"/>
      <c r="AD361" s="111" t="str">
        <f>L361</f>
        <v>____________________________</v>
      </c>
      <c r="AE361" s="250"/>
      <c r="AG361" s="253" t="str">
        <f>O361</f>
        <v>____________________________</v>
      </c>
      <c r="AL361" s="109"/>
      <c r="AM361" s="248"/>
      <c r="AN361" s="248"/>
      <c r="AO361" s="248"/>
      <c r="AP361" s="248"/>
      <c r="AQ361" s="248"/>
      <c r="AR361" s="109"/>
    </row>
    <row r="362" spans="1:46">
      <c r="C362" s="111" t="str">
        <f>'Budget 2023-2024'!C361</f>
        <v>Organizational development coordinator</v>
      </c>
      <c r="D362" s="266" t="str">
        <f>'Budget 2023-2024'!D361</f>
        <v>Executive director</v>
      </c>
      <c r="E362" s="194"/>
      <c r="F362" s="250"/>
      <c r="G362" s="251"/>
      <c r="H362" s="258"/>
      <c r="I362" s="276"/>
      <c r="J362" s="276"/>
      <c r="K362" s="251"/>
      <c r="L362" s="277" t="str">
        <f>'Budget 2023-2024'!P361</f>
        <v>Marija Trpevska</v>
      </c>
      <c r="M362" s="277"/>
      <c r="N362" s="277"/>
      <c r="O362" s="286" t="str">
        <f>'Budget 2023-2024'!T361</f>
        <v>Sasho Angelovski</v>
      </c>
      <c r="P362" s="279"/>
      <c r="Q362" s="288"/>
      <c r="R362" s="288"/>
      <c r="S362" s="251"/>
      <c r="T362" s="250"/>
      <c r="U362" s="111" t="str">
        <f>L362</f>
        <v>Marija Trpevska</v>
      </c>
      <c r="V362" s="250"/>
      <c r="W362" s="250"/>
      <c r="X362" s="268" t="str">
        <f>O362</f>
        <v>Sasho Angelovski</v>
      </c>
      <c r="Y362" s="279"/>
      <c r="Z362" s="291"/>
      <c r="AA362" s="291"/>
      <c r="AB362" s="251"/>
      <c r="AC362" s="250"/>
      <c r="AD362" s="111" t="str">
        <f>L362</f>
        <v>Marija Trpevska</v>
      </c>
      <c r="AE362" s="250"/>
      <c r="AG362" s="253" t="str">
        <f>O362</f>
        <v>Sasho Angelovski</v>
      </c>
    </row>
    <row r="363" spans="1:46">
      <c r="C363" s="267"/>
      <c r="D363" s="254"/>
      <c r="E363" s="194"/>
      <c r="F363" s="250"/>
      <c r="G363" s="251"/>
      <c r="H363" s="258"/>
      <c r="I363" s="276"/>
      <c r="J363" s="276"/>
      <c r="K363" s="251"/>
      <c r="L363" s="277" t="str">
        <f>'Budget 2023-2024'!P362</f>
        <v>Regional Financial Controller</v>
      </c>
      <c r="M363" s="277"/>
      <c r="N363" s="277"/>
      <c r="O363" s="273" t="str">
        <f>'Budget 2023-2024'!T362</f>
        <v>Deputy Regional Director</v>
      </c>
      <c r="P363" s="279"/>
      <c r="Q363" s="288"/>
      <c r="R363" s="288"/>
      <c r="S363" s="251"/>
      <c r="T363" s="250"/>
      <c r="U363" s="111" t="str">
        <f>L363</f>
        <v>Regional Financial Controller</v>
      </c>
      <c r="V363" s="250"/>
      <c r="W363" s="250"/>
      <c r="X363" s="253" t="str">
        <f>O363</f>
        <v>Deputy Regional Director</v>
      </c>
      <c r="Y363" s="279"/>
      <c r="Z363" s="291"/>
      <c r="AA363" s="291"/>
      <c r="AB363" s="251"/>
      <c r="AC363" s="250"/>
      <c r="AD363" s="111" t="str">
        <f>L363</f>
        <v>Regional Financial Controller</v>
      </c>
      <c r="AE363" s="250"/>
      <c r="AG363" s="253" t="str">
        <f>O363</f>
        <v>Deputy Regional Director</v>
      </c>
    </row>
    <row r="364" spans="1:46">
      <c r="C364" s="250"/>
      <c r="D364" s="254"/>
      <c r="E364" s="250"/>
      <c r="F364" s="250"/>
      <c r="G364" s="250"/>
      <c r="H364" s="258"/>
      <c r="I364" s="258"/>
      <c r="J364" s="258"/>
      <c r="K364" s="250"/>
      <c r="L364" s="277" t="str">
        <f>'Budget 2023-2024'!P363</f>
        <v>We Effect Regional Office Europe</v>
      </c>
      <c r="M364" s="277"/>
      <c r="N364" s="277"/>
      <c r="O364" s="273" t="str">
        <f>'Budget 2023-2024'!T363</f>
        <v>We Effect Regional Office Europe</v>
      </c>
      <c r="P364" s="250"/>
      <c r="Q364" s="250"/>
      <c r="R364" s="250"/>
      <c r="S364" s="250"/>
      <c r="T364" s="250"/>
      <c r="U364" s="111" t="str">
        <f>L364</f>
        <v>We Effect Regional Office Europe</v>
      </c>
      <c r="V364" s="250"/>
      <c r="W364" s="250"/>
      <c r="X364" s="253" t="str">
        <f>O364</f>
        <v>We Effect Regional Office Europe</v>
      </c>
      <c r="Y364" s="250"/>
      <c r="Z364" s="258"/>
      <c r="AA364" s="258"/>
      <c r="AB364" s="250"/>
      <c r="AC364" s="250"/>
      <c r="AD364" s="111" t="str">
        <f>L364</f>
        <v>We Effect Regional Office Europe</v>
      </c>
      <c r="AE364" s="250"/>
      <c r="AG364" s="253" t="str">
        <f>O364</f>
        <v>We Effect Regional Office Europe</v>
      </c>
    </row>
    <row r="365" spans="1:46">
      <c r="A365" s="119"/>
      <c r="B365" s="119"/>
      <c r="C365" s="260"/>
      <c r="D365" s="254"/>
      <c r="E365" s="194"/>
      <c r="F365" s="250"/>
      <c r="G365" s="251"/>
      <c r="H365" s="258"/>
      <c r="I365" s="276"/>
      <c r="J365" s="276"/>
      <c r="K365" s="251"/>
      <c r="M365" s="250"/>
      <c r="N365" s="250"/>
      <c r="O365" s="194"/>
      <c r="P365" s="279"/>
      <c r="Q365" s="288"/>
      <c r="R365" s="288"/>
      <c r="S365" s="251"/>
      <c r="T365" s="250"/>
      <c r="V365" s="250"/>
      <c r="W365" s="250"/>
      <c r="X365" s="194"/>
      <c r="Y365" s="279"/>
      <c r="Z365" s="291"/>
      <c r="AA365" s="291"/>
      <c r="AB365" s="251"/>
      <c r="AC365" s="194"/>
      <c r="AE365" s="250"/>
    </row>
    <row r="366" spans="1:46">
      <c r="A366" s="259"/>
      <c r="B366" s="259"/>
      <c r="C366" s="268"/>
      <c r="D366" s="261"/>
      <c r="E366" s="262"/>
      <c r="F366" s="263"/>
      <c r="G366" s="251"/>
      <c r="H366" s="264"/>
      <c r="I366" s="276"/>
      <c r="J366" s="276"/>
      <c r="K366" s="251"/>
      <c r="M366" s="263"/>
      <c r="N366" s="263"/>
      <c r="O366" s="262"/>
      <c r="P366" s="279"/>
      <c r="Q366" s="288"/>
      <c r="R366" s="288"/>
      <c r="S366" s="251"/>
      <c r="T366" s="263"/>
      <c r="V366" s="263"/>
      <c r="W366" s="263"/>
      <c r="X366" s="262"/>
      <c r="Y366" s="279"/>
      <c r="Z366" s="291"/>
      <c r="AA366" s="291"/>
      <c r="AB366" s="251"/>
      <c r="AC366" s="263"/>
      <c r="AE366" s="263"/>
      <c r="AF366" s="109"/>
      <c r="AG366" s="297"/>
      <c r="AL366" s="109"/>
      <c r="AM366" s="248"/>
      <c r="AN366" s="248"/>
      <c r="AO366" s="248"/>
      <c r="AP366" s="248"/>
      <c r="AQ366" s="248"/>
      <c r="AR366" s="109"/>
    </row>
    <row r="367" spans="1:46">
      <c r="C367" s="253"/>
      <c r="D367" s="254"/>
      <c r="E367" s="194"/>
      <c r="F367" s="250"/>
      <c r="G367" s="251"/>
      <c r="H367" s="258"/>
      <c r="I367" s="276"/>
      <c r="J367" s="276"/>
      <c r="K367" s="251"/>
      <c r="M367" s="250"/>
      <c r="N367" s="250"/>
      <c r="O367" s="194"/>
      <c r="P367" s="279"/>
      <c r="Q367" s="288"/>
      <c r="R367" s="288"/>
      <c r="S367" s="251"/>
      <c r="T367" s="250"/>
      <c r="V367" s="250"/>
      <c r="W367" s="250"/>
      <c r="X367" s="194"/>
      <c r="Y367" s="279"/>
      <c r="Z367" s="291"/>
      <c r="AA367" s="291"/>
      <c r="AB367" s="251"/>
      <c r="AC367" s="250"/>
      <c r="AE367" s="250"/>
    </row>
    <row r="368" spans="1:46">
      <c r="C368" s="267"/>
      <c r="D368" s="254"/>
      <c r="E368" s="194"/>
      <c r="F368" s="250"/>
      <c r="G368" s="251"/>
      <c r="H368" s="258"/>
      <c r="I368" s="276"/>
      <c r="J368" s="276"/>
      <c r="K368" s="251"/>
      <c r="M368" s="250"/>
      <c r="N368" s="250"/>
      <c r="O368" s="194"/>
      <c r="P368" s="279"/>
      <c r="Q368" s="288"/>
      <c r="R368" s="288"/>
      <c r="S368" s="251"/>
      <c r="T368" s="250"/>
      <c r="V368" s="250"/>
      <c r="W368" s="250"/>
      <c r="X368" s="194"/>
      <c r="Y368" s="279"/>
      <c r="Z368" s="291"/>
      <c r="AA368" s="291"/>
      <c r="AB368" s="251"/>
      <c r="AC368" s="250"/>
      <c r="AE368" s="250"/>
    </row>
    <row r="369" spans="3:31">
      <c r="C369" s="250"/>
      <c r="D369" s="254"/>
      <c r="E369" s="194"/>
      <c r="F369" s="250"/>
      <c r="G369" s="251"/>
      <c r="H369" s="258"/>
      <c r="I369" s="276"/>
      <c r="J369" s="276"/>
      <c r="K369" s="251"/>
      <c r="M369" s="250"/>
      <c r="N369" s="250"/>
      <c r="O369" s="194"/>
      <c r="P369" s="279"/>
      <c r="Q369" s="288"/>
      <c r="R369" s="288"/>
      <c r="S369" s="251"/>
      <c r="T369" s="250"/>
      <c r="V369" s="250"/>
      <c r="W369" s="250"/>
      <c r="X369" s="194"/>
      <c r="Y369" s="279"/>
      <c r="Z369" s="291"/>
      <c r="AA369" s="291"/>
      <c r="AB369" s="251"/>
      <c r="AC369" s="250"/>
      <c r="AE369" s="250"/>
    </row>
    <row r="370" spans="3:31">
      <c r="C370" s="250"/>
      <c r="D370" s="254"/>
      <c r="E370" s="194"/>
      <c r="F370" s="250"/>
      <c r="G370" s="251"/>
      <c r="H370" s="258"/>
      <c r="I370" s="276"/>
      <c r="J370" s="276"/>
      <c r="K370" s="251"/>
      <c r="L370" s="250"/>
      <c r="M370" s="250"/>
      <c r="N370" s="250"/>
      <c r="O370" s="194"/>
      <c r="P370" s="279"/>
      <c r="Q370" s="288"/>
      <c r="R370" s="288"/>
      <c r="S370" s="251"/>
      <c r="T370" s="250"/>
      <c r="U370" s="250"/>
      <c r="V370" s="250"/>
      <c r="W370" s="250"/>
      <c r="X370" s="194"/>
      <c r="Y370" s="279"/>
      <c r="Z370" s="291"/>
      <c r="AA370" s="291"/>
      <c r="AB370" s="251"/>
      <c r="AC370" s="250"/>
      <c r="AD370" s="250"/>
      <c r="AE370" s="250"/>
    </row>
    <row r="371" spans="3:31">
      <c r="C371" s="250"/>
      <c r="D371" s="254"/>
      <c r="E371" s="194"/>
      <c r="F371" s="250"/>
      <c r="G371" s="251"/>
      <c r="H371" s="258"/>
      <c r="I371" s="276"/>
      <c r="J371" s="276"/>
      <c r="K371" s="251"/>
      <c r="L371" s="250"/>
      <c r="M371" s="250"/>
      <c r="N371" s="250"/>
      <c r="O371" s="194"/>
      <c r="P371" s="279"/>
      <c r="Q371" s="288"/>
      <c r="R371" s="288"/>
      <c r="S371" s="251"/>
      <c r="T371" s="250"/>
      <c r="U371" s="250"/>
      <c r="V371" s="250"/>
      <c r="W371" s="250"/>
      <c r="X371" s="194"/>
      <c r="Y371" s="279"/>
      <c r="Z371" s="291"/>
      <c r="AA371" s="291"/>
      <c r="AB371" s="251"/>
      <c r="AC371" s="250"/>
      <c r="AD371" s="250"/>
      <c r="AE371" s="250"/>
    </row>
    <row r="372" spans="3:31">
      <c r="C372" s="250"/>
      <c r="D372" s="254"/>
      <c r="E372" s="194"/>
      <c r="F372" s="250"/>
      <c r="G372" s="251"/>
      <c r="H372" s="258"/>
      <c r="I372" s="276"/>
      <c r="J372" s="276"/>
      <c r="K372" s="251"/>
      <c r="L372" s="250"/>
      <c r="M372" s="250"/>
      <c r="N372" s="250"/>
      <c r="O372" s="194"/>
      <c r="P372" s="279"/>
      <c r="Q372" s="288"/>
      <c r="R372" s="288"/>
      <c r="S372" s="251"/>
      <c r="T372" s="250"/>
      <c r="U372" s="250"/>
      <c r="V372" s="250"/>
      <c r="W372" s="250"/>
      <c r="X372" s="194"/>
      <c r="Y372" s="279"/>
      <c r="Z372" s="291"/>
      <c r="AA372" s="291"/>
      <c r="AB372" s="251"/>
      <c r="AC372" s="250"/>
      <c r="AD372" s="250"/>
      <c r="AE372" s="250"/>
    </row>
    <row r="373" spans="3:31">
      <c r="C373" s="250"/>
      <c r="D373" s="254"/>
      <c r="E373" s="194"/>
      <c r="F373" s="250"/>
      <c r="G373" s="251"/>
      <c r="H373" s="258"/>
      <c r="I373" s="276"/>
      <c r="J373" s="276"/>
      <c r="K373" s="251"/>
      <c r="L373" s="250"/>
      <c r="M373" s="250"/>
      <c r="N373" s="250"/>
      <c r="O373" s="194"/>
      <c r="P373" s="279"/>
      <c r="Q373" s="288"/>
      <c r="R373" s="288"/>
      <c r="S373" s="251"/>
      <c r="T373" s="250"/>
      <c r="U373" s="250"/>
      <c r="V373" s="250"/>
      <c r="W373" s="250"/>
      <c r="X373" s="194"/>
      <c r="Y373" s="279"/>
      <c r="Z373" s="291"/>
      <c r="AA373" s="291"/>
      <c r="AB373" s="251"/>
      <c r="AC373" s="250"/>
      <c r="AD373" s="250"/>
      <c r="AE373" s="250"/>
    </row>
    <row r="374" spans="3:31">
      <c r="C374" s="250"/>
      <c r="D374" s="254"/>
      <c r="E374" s="194"/>
      <c r="F374" s="250"/>
      <c r="G374" s="251"/>
      <c r="H374" s="258"/>
      <c r="I374" s="276"/>
      <c r="J374" s="276"/>
      <c r="K374" s="251"/>
      <c r="L374" s="250"/>
      <c r="M374" s="250"/>
      <c r="N374" s="250"/>
      <c r="O374" s="194"/>
      <c r="P374" s="279"/>
      <c r="Q374" s="288"/>
      <c r="R374" s="288"/>
      <c r="S374" s="251"/>
      <c r="T374" s="250"/>
      <c r="U374" s="250"/>
      <c r="V374" s="250"/>
      <c r="W374" s="250"/>
      <c r="X374" s="194"/>
      <c r="Y374" s="279"/>
      <c r="Z374" s="291"/>
      <c r="AA374" s="291"/>
      <c r="AB374" s="251"/>
      <c r="AC374" s="250"/>
      <c r="AD374" s="250"/>
      <c r="AE374" s="250"/>
    </row>
    <row r="375" spans="3:31">
      <c r="C375" s="250"/>
      <c r="D375" s="254"/>
      <c r="E375" s="194"/>
      <c r="F375" s="250"/>
      <c r="G375" s="251"/>
      <c r="H375" s="258"/>
      <c r="I375" s="276"/>
      <c r="J375" s="276"/>
      <c r="K375" s="251"/>
      <c r="L375" s="250"/>
      <c r="M375" s="250"/>
      <c r="N375" s="250"/>
      <c r="O375" s="194"/>
      <c r="P375" s="279"/>
      <c r="Q375" s="288"/>
      <c r="R375" s="288"/>
      <c r="S375" s="251"/>
      <c r="T375" s="250"/>
      <c r="U375" s="250"/>
      <c r="V375" s="250"/>
      <c r="W375" s="250"/>
      <c r="X375" s="194"/>
      <c r="Y375" s="279"/>
      <c r="Z375" s="291"/>
      <c r="AA375" s="291"/>
      <c r="AB375" s="251"/>
      <c r="AC375" s="250"/>
      <c r="AD375" s="250"/>
      <c r="AE375" s="250"/>
    </row>
    <row r="376" spans="3:31">
      <c r="C376" s="250"/>
      <c r="D376" s="254"/>
      <c r="E376" s="194"/>
      <c r="F376" s="250"/>
      <c r="G376" s="251"/>
      <c r="H376" s="258"/>
      <c r="I376" s="276"/>
      <c r="J376" s="276"/>
      <c r="K376" s="251"/>
      <c r="L376" s="250"/>
      <c r="M376" s="250"/>
      <c r="N376" s="250"/>
      <c r="O376" s="194"/>
      <c r="P376" s="279"/>
      <c r="Q376" s="288"/>
      <c r="R376" s="288"/>
      <c r="S376" s="251"/>
      <c r="T376" s="250"/>
      <c r="U376" s="250"/>
      <c r="V376" s="250"/>
      <c r="W376" s="250"/>
      <c r="X376" s="194"/>
      <c r="Y376" s="279"/>
      <c r="Z376" s="291"/>
      <c r="AA376" s="291"/>
      <c r="AB376" s="251"/>
      <c r="AC376" s="250"/>
      <c r="AD376" s="250"/>
      <c r="AE376" s="250"/>
    </row>
    <row r="377" spans="3:31">
      <c r="C377" s="250"/>
      <c r="D377" s="254"/>
      <c r="E377" s="194"/>
      <c r="F377" s="250"/>
      <c r="G377" s="251"/>
      <c r="H377" s="258"/>
      <c r="I377" s="276"/>
      <c r="J377" s="276"/>
      <c r="K377" s="251"/>
      <c r="L377" s="250"/>
      <c r="M377" s="250"/>
      <c r="N377" s="250"/>
      <c r="O377" s="194"/>
      <c r="P377" s="279"/>
      <c r="Q377" s="288"/>
      <c r="R377" s="288"/>
      <c r="S377" s="251"/>
      <c r="T377" s="250"/>
      <c r="U377" s="250"/>
      <c r="V377" s="250"/>
      <c r="W377" s="250"/>
      <c r="X377" s="194"/>
      <c r="Y377" s="279"/>
      <c r="Z377" s="291"/>
      <c r="AA377" s="291"/>
      <c r="AB377" s="251"/>
      <c r="AC377" s="250"/>
      <c r="AD377" s="250"/>
      <c r="AE377" s="250"/>
    </row>
    <row r="378" spans="3:31">
      <c r="C378" s="250"/>
      <c r="D378" s="254"/>
      <c r="E378" s="194"/>
      <c r="F378" s="250"/>
      <c r="G378" s="251"/>
      <c r="H378" s="258"/>
      <c r="I378" s="276"/>
      <c r="J378" s="276"/>
      <c r="K378" s="251"/>
      <c r="L378" s="250"/>
      <c r="M378" s="250"/>
      <c r="N378" s="250"/>
      <c r="O378" s="194"/>
      <c r="P378" s="279"/>
      <c r="Q378" s="288"/>
      <c r="R378" s="288"/>
      <c r="S378" s="251"/>
      <c r="T378" s="250"/>
      <c r="U378" s="250"/>
      <c r="V378" s="250"/>
      <c r="W378" s="250"/>
      <c r="X378" s="194"/>
      <c r="Y378" s="279"/>
      <c r="Z378" s="291"/>
      <c r="AA378" s="291"/>
      <c r="AB378" s="251"/>
      <c r="AC378" s="250"/>
      <c r="AD378" s="250"/>
      <c r="AE378" s="250"/>
    </row>
    <row r="379" spans="3:31">
      <c r="C379" s="250"/>
      <c r="D379" s="254"/>
      <c r="E379" s="194"/>
      <c r="F379" s="250"/>
      <c r="G379" s="251"/>
      <c r="H379" s="258"/>
      <c r="I379" s="276"/>
      <c r="J379" s="276"/>
      <c r="K379" s="251"/>
      <c r="L379" s="250"/>
      <c r="M379" s="250"/>
      <c r="N379" s="250"/>
      <c r="O379" s="194"/>
      <c r="P379" s="279"/>
      <c r="Q379" s="288"/>
      <c r="R379" s="288"/>
      <c r="S379" s="251"/>
      <c r="T379" s="250"/>
      <c r="U379" s="250"/>
      <c r="V379" s="250"/>
      <c r="W379" s="250"/>
      <c r="X379" s="194"/>
      <c r="Y379" s="279"/>
      <c r="Z379" s="291"/>
      <c r="AA379" s="291"/>
      <c r="AB379" s="251"/>
      <c r="AC379" s="250"/>
      <c r="AD379" s="250"/>
      <c r="AE379" s="250"/>
    </row>
    <row r="380" spans="3:31">
      <c r="E380" s="194"/>
      <c r="F380" s="250"/>
      <c r="G380" s="251"/>
    </row>
    <row r="381" spans="3:31">
      <c r="E381" s="194"/>
      <c r="F381" s="250"/>
      <c r="G381" s="251"/>
    </row>
    <row r="382" spans="3:31">
      <c r="E382" s="194"/>
      <c r="F382" s="250"/>
      <c r="G382" s="251"/>
    </row>
    <row r="383" spans="3:31">
      <c r="E383" s="194"/>
      <c r="F383" s="250"/>
      <c r="G383" s="251"/>
    </row>
    <row r="384" spans="3:31">
      <c r="E384" s="194"/>
      <c r="F384" s="250"/>
      <c r="G384" s="251"/>
    </row>
    <row r="385" spans="5:7">
      <c r="E385" s="194"/>
      <c r="F385" s="250"/>
      <c r="G385" s="251"/>
    </row>
    <row r="386" spans="5:7">
      <c r="E386" s="194"/>
      <c r="F386" s="250"/>
      <c r="G386" s="251"/>
    </row>
    <row r="387" spans="5:7">
      <c r="E387" s="194"/>
      <c r="F387" s="250"/>
      <c r="G387" s="251"/>
    </row>
    <row r="388" spans="5:7">
      <c r="E388" s="194"/>
      <c r="F388" s="250"/>
      <c r="G388" s="251"/>
    </row>
    <row r="389" spans="5:7">
      <c r="E389" s="194"/>
      <c r="F389" s="250"/>
      <c r="G389" s="251"/>
    </row>
    <row r="390" spans="5:7">
      <c r="E390" s="194"/>
      <c r="F390" s="250"/>
      <c r="G390" s="251"/>
    </row>
  </sheetData>
  <sheetProtection algorithmName="SHA-512" hashValue="p2plA6+AoVQGBm4hadkAZK9Qeg6p4YUSPuMIA6i/bhpPlSROEphvAFg+ClL7VyuTJbfxQUVNCeTnaBRt1wWsdA==" saltValue="doERzzNrdW+ZqadX/GMotw==" spinCount="100000" sheet="1" formatColumns="0" formatRows="0" sort="0" autoFilter="0"/>
  <mergeCells count="3">
    <mergeCell ref="T3:T10"/>
    <mergeCell ref="AC3:AC10"/>
    <mergeCell ref="AL3:AL10"/>
  </mergeCells>
  <conditionalFormatting sqref="H8:H348">
    <cfRule type="expression" dxfId="37" priority="7">
      <formula>NOT(ISBLANK(H8))</formula>
    </cfRule>
  </conditionalFormatting>
  <conditionalFormatting sqref="H350:H1048576">
    <cfRule type="expression" dxfId="36" priority="12">
      <formula>NOT(ISBLANK(H350))</formula>
    </cfRule>
  </conditionalFormatting>
  <conditionalFormatting sqref="Q8">
    <cfRule type="expression" dxfId="35" priority="5">
      <formula>AND(NOT(OR(_xlfn.ISFORMULA(L8),_xlfn.ISFORMULA(M8))),OR(ISNUMBER(L8),ISNUMBER(M8)))</formula>
    </cfRule>
    <cfRule type="notContainsBlanks" dxfId="34" priority="9">
      <formula>LEN(TRIM(Q8))&gt;0</formula>
    </cfRule>
  </conditionalFormatting>
  <conditionalFormatting sqref="AI8:AJ8">
    <cfRule type="notContainsBlanks" dxfId="33" priority="6">
      <formula>LEN(TRIM(AI8))&gt;0</formula>
    </cfRule>
  </conditionalFormatting>
  <conditionalFormatting sqref="AJ3:AJ7">
    <cfRule type="notContainsBlanks" dxfId="32" priority="3">
      <formula>LEN(TRIM(AJ3))&gt;0</formula>
    </cfRule>
  </conditionalFormatting>
  <dataValidations count="4">
    <dataValidation type="list" allowBlank="1" showInputMessage="1" showErrorMessage="1" sqref="E9:F9" xr:uid="{00000000-0002-0000-0300-000000000000}">
      <formula1>"&lt;Select&gt;,ALL,BAM,EUR,MDL,MKD"</formula1>
    </dataValidation>
    <dataValidation allowBlank="1" showInputMessage="1" showErrorMessage="1" promptTitle="Subprogramme - Back-donor" prompt="In the upper right table first fill in information on the We Effect's subprogramme(s) (i.e. back-donor) under which this project is financed _x000a_Should this project be financed only by one back-donor, you can leave this column C empty." sqref="D11" xr:uid="{00000000-0002-0000-0300-000001000000}"/>
    <dataValidation type="list" showInputMessage="1" showErrorMessage="1" sqref="D4:D5" xr:uid="{00000000-0002-0000-0300-000002000000}">
      <formula1>"&lt;Select&gt;, ,Sida CIVSAM,Sida EuroLatin,RadioAid,Postcode,EU,SE Embassy, Other"</formula1>
    </dataValidation>
    <dataValidation type="list" allowBlank="1" showInputMessage="1" showErrorMessage="1" sqref="D12:D349" xr:uid="{00000000-0002-0000-0300-000003000000}">
      <formula1>Subprograme</formula1>
    </dataValidation>
  </dataValidations>
  <printOptions horizontalCentered="1"/>
  <pageMargins left="0.118110236220472" right="0.118110236220472" top="0.59055118110236204" bottom="0.59055118110236204" header="0.27559055118110198" footer="0.27559055118110198"/>
  <pageSetup paperSize="9" scale="75" orientation="landscape"/>
  <headerFooter>
    <oddHeader>&amp;C&amp;F</oddHeader>
    <oddFooter>&amp;CPage &amp;P of &amp;N</oddFooter>
  </headerFooter>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5" tint="0.79995117038483843"/>
  </sheetPr>
  <dimension ref="A1:BD99"/>
  <sheetViews>
    <sheetView topLeftCell="A26" workbookViewId="0">
      <selection activeCell="J20" sqref="J20"/>
    </sheetView>
  </sheetViews>
  <sheetFormatPr defaultColWidth="9" defaultRowHeight="15"/>
  <cols>
    <col min="1" max="1" width="18.375" style="5" customWidth="1"/>
    <col min="2" max="2" width="9.125" style="5" customWidth="1"/>
    <col min="3" max="3" width="12.625" style="5" customWidth="1"/>
    <col min="4" max="4" width="2.375" style="5" customWidth="1"/>
    <col min="5" max="5" width="12.625" style="5" customWidth="1"/>
    <col min="6" max="6" width="9.625" style="5" customWidth="1"/>
    <col min="7" max="7" width="2.375" style="5" customWidth="1"/>
    <col min="8" max="8" width="20.625" style="5" customWidth="1"/>
    <col min="9" max="9" width="1.625" style="5" customWidth="1"/>
    <col min="10" max="10" width="20.625" style="5" customWidth="1"/>
    <col min="11" max="16384" width="9" style="5"/>
  </cols>
  <sheetData>
    <row r="1" spans="1:12" ht="15.75">
      <c r="A1" s="6" t="e">
        <f>#REF!</f>
        <v>#REF!</v>
      </c>
      <c r="B1" s="7" t="e">
        <f>#REF!</f>
        <v>#REF!</v>
      </c>
      <c r="C1" s="8"/>
      <c r="D1" s="8"/>
      <c r="E1" s="8"/>
      <c r="F1" s="8"/>
      <c r="G1" s="8"/>
      <c r="H1" s="8"/>
      <c r="L1" s="76" t="s">
        <v>730</v>
      </c>
    </row>
    <row r="2" spans="1:12" ht="15.75">
      <c r="A2" s="6" t="e">
        <f>#REF!</f>
        <v>#REF!</v>
      </c>
      <c r="B2" s="7" t="e">
        <f>#REF!</f>
        <v>#REF!</v>
      </c>
      <c r="C2" s="8"/>
      <c r="D2" s="8"/>
      <c r="E2" s="8"/>
      <c r="F2" s="8"/>
      <c r="G2" s="8"/>
      <c r="H2" s="8"/>
      <c r="L2" s="76" t="s">
        <v>731</v>
      </c>
    </row>
    <row r="3" spans="1:12" ht="15.75">
      <c r="A3" s="6" t="e">
        <f>#REF!</f>
        <v>#REF!</v>
      </c>
      <c r="B3" s="7" t="e">
        <f>#REF!</f>
        <v>#REF!</v>
      </c>
      <c r="C3" s="8"/>
      <c r="D3" s="8"/>
      <c r="E3" s="8"/>
      <c r="F3" s="8"/>
      <c r="G3" s="8"/>
      <c r="H3" s="8"/>
      <c r="L3" s="76"/>
    </row>
    <row r="4" spans="1:12" ht="15.75">
      <c r="A4" s="6" t="e">
        <f>#REF!</f>
        <v>#REF!</v>
      </c>
      <c r="B4" s="9" t="e">
        <f>#REF!</f>
        <v>#REF!</v>
      </c>
      <c r="C4" s="10"/>
      <c r="D4" s="10"/>
      <c r="E4" s="10"/>
      <c r="F4" s="10"/>
      <c r="G4" s="10"/>
      <c r="H4" s="10"/>
    </row>
    <row r="5" spans="1:12" s="1" customFormat="1" ht="18">
      <c r="A5" s="11" t="e">
        <f>"ANNUAL RECONCILIATION BUDGET "&amp;YEAR(E6)</f>
        <v>#REF!</v>
      </c>
      <c r="B5" s="11"/>
      <c r="C5" s="12"/>
      <c r="D5" s="12"/>
      <c r="E5" s="12"/>
      <c r="F5" s="12"/>
      <c r="G5" s="12"/>
      <c r="H5" s="12"/>
    </row>
    <row r="6" spans="1:12" ht="15.75">
      <c r="A6" s="10"/>
      <c r="B6" s="13"/>
      <c r="C6" s="14" t="e">
        <f>#REF!</f>
        <v>#REF!</v>
      </c>
      <c r="D6" s="15" t="s">
        <v>732</v>
      </c>
      <c r="E6" s="16" t="e">
        <f>#REF!</f>
        <v>#REF!</v>
      </c>
      <c r="F6" s="10"/>
      <c r="G6" s="10"/>
      <c r="J6" s="77" t="s">
        <v>733</v>
      </c>
    </row>
    <row r="7" spans="1:12" ht="15.75">
      <c r="A7" s="10"/>
      <c r="B7" s="13"/>
      <c r="C7" s="17"/>
      <c r="D7" s="18"/>
      <c r="E7" s="17"/>
      <c r="F7" s="10"/>
      <c r="G7" s="10"/>
      <c r="H7" s="19"/>
      <c r="J7" s="78" t="e">
        <f>#REF!</f>
        <v>#REF!</v>
      </c>
    </row>
    <row r="8" spans="1:12" ht="15.75">
      <c r="A8" s="10"/>
      <c r="B8" s="13"/>
      <c r="C8" s="20" t="e">
        <f>"&gt;="&amp;C6</f>
        <v>#REF!</v>
      </c>
      <c r="D8" s="20"/>
      <c r="E8" s="20" t="e">
        <f>"&lt;="&amp;E6</f>
        <v>#REF!</v>
      </c>
      <c r="F8" s="10"/>
      <c r="G8" s="10"/>
      <c r="H8" s="10"/>
    </row>
    <row r="9" spans="1:12" ht="18" customHeight="1">
      <c r="A9" s="10"/>
      <c r="B9" s="21" t="s">
        <v>734</v>
      </c>
      <c r="F9" s="10"/>
      <c r="G9" s="10"/>
      <c r="H9" s="22" t="s">
        <v>735</v>
      </c>
      <c r="I9" s="79"/>
      <c r="J9" s="22"/>
    </row>
    <row r="10" spans="1:12" ht="18" customHeight="1">
      <c r="A10" s="10"/>
      <c r="B10" s="10"/>
      <c r="C10" s="10"/>
      <c r="D10" s="10"/>
      <c r="E10" s="10"/>
      <c r="F10" s="23" t="s">
        <v>55</v>
      </c>
      <c r="G10" s="10"/>
      <c r="H10" s="24" t="e">
        <f>"(local currency) "&amp;#REF!</f>
        <v>#REF!</v>
      </c>
      <c r="J10" s="24" t="s">
        <v>695</v>
      </c>
    </row>
    <row r="11" spans="1:12" ht="18" customHeight="1">
      <c r="A11" s="21" t="s">
        <v>736</v>
      </c>
      <c r="B11" s="21"/>
      <c r="C11" s="10"/>
      <c r="D11" s="10"/>
      <c r="E11" s="10"/>
      <c r="F11" s="25"/>
      <c r="G11" s="26" t="s">
        <v>737</v>
      </c>
      <c r="H11" s="27" t="e">
        <f>#REF!</f>
        <v>#REF!</v>
      </c>
      <c r="J11" s="27" t="e">
        <f>#REF!</f>
        <v>#REF!</v>
      </c>
    </row>
    <row r="12" spans="1:12" ht="18" customHeight="1">
      <c r="A12" s="10"/>
      <c r="B12" s="10"/>
      <c r="C12" s="10"/>
      <c r="D12" s="10"/>
      <c r="E12" s="10"/>
      <c r="F12" s="25"/>
      <c r="G12" s="26"/>
      <c r="H12" s="28"/>
      <c r="J12" s="28"/>
    </row>
    <row r="13" spans="1:12" ht="18" customHeight="1">
      <c r="A13" s="21" t="s">
        <v>738</v>
      </c>
      <c r="B13" s="10"/>
      <c r="C13" s="10"/>
      <c r="D13" s="10"/>
      <c r="E13" s="10"/>
      <c r="F13" s="29" t="e">
        <f>SUM(F16:F28)</f>
        <v>#REF!</v>
      </c>
      <c r="G13" s="26"/>
      <c r="H13" s="30" t="e">
        <f>SUM(H15,H29,H31,H33,H35)</f>
        <v>#REF!</v>
      </c>
      <c r="I13"/>
      <c r="J13" s="33" t="e">
        <f>SUM(J15,J29,J31,J33,J35)</f>
        <v>#REF!</v>
      </c>
    </row>
    <row r="14" spans="1:12" ht="10.35" customHeight="1">
      <c r="A14" s="10"/>
      <c r="B14" s="10"/>
      <c r="C14" s="10"/>
      <c r="D14" s="10"/>
      <c r="E14" s="10"/>
      <c r="F14" s="31"/>
      <c r="G14" s="26"/>
      <c r="H14" s="28"/>
      <c r="J14" s="28"/>
    </row>
    <row r="15" spans="1:12" ht="18" customHeight="1">
      <c r="A15" s="32" t="s">
        <v>739</v>
      </c>
      <c r="B15" s="21"/>
      <c r="C15" s="10"/>
      <c r="D15" s="10"/>
      <c r="E15" s="10"/>
      <c r="F15" s="31"/>
      <c r="G15" s="26"/>
      <c r="H15" s="33" t="e">
        <f>SUM(H16:H26)</f>
        <v>#REF!</v>
      </c>
      <c r="I15"/>
      <c r="J15" s="33" t="e">
        <f>SUM(J16:J27)</f>
        <v>#REF!</v>
      </c>
    </row>
    <row r="16" spans="1:12" ht="18" hidden="1" customHeight="1">
      <c r="A16" s="34"/>
      <c r="B16" s="35" t="s">
        <v>740</v>
      </c>
      <c r="C16" s="10"/>
      <c r="D16" s="10"/>
      <c r="E16" s="26" t="s">
        <v>737</v>
      </c>
      <c r="F16" s="36" t="e">
        <f>SUM(#REF!)</f>
        <v>#REF!</v>
      </c>
      <c r="G16" s="26"/>
      <c r="H16" s="37" t="e">
        <f>SUM(#REF!)</f>
        <v>#REF!</v>
      </c>
      <c r="I16" s="2"/>
      <c r="J16" s="37" t="e">
        <f>SUM(#REF!)</f>
        <v>#REF!</v>
      </c>
    </row>
    <row r="17" spans="1:10" customFormat="1" ht="5.0999999999999996" hidden="1" customHeight="1">
      <c r="A17" s="34"/>
      <c r="F17" s="38"/>
      <c r="G17" s="26"/>
      <c r="H17" s="39"/>
      <c r="J17" s="39"/>
    </row>
    <row r="18" spans="1:10" ht="18" hidden="1" customHeight="1">
      <c r="A18" s="34"/>
      <c r="B18" s="35" t="s">
        <v>741</v>
      </c>
      <c r="C18" s="10"/>
      <c r="D18" s="10"/>
      <c r="E18" s="26" t="s">
        <v>737</v>
      </c>
      <c r="F18" s="36" t="e">
        <f>SUM(#REF!)</f>
        <v>#REF!</v>
      </c>
      <c r="G18" s="26"/>
      <c r="H18" s="37" t="e">
        <f>SUM(#REF!)</f>
        <v>#REF!</v>
      </c>
      <c r="I18" s="2"/>
      <c r="J18" s="37" t="e">
        <f>SUM(#REF!)</f>
        <v>#REF!</v>
      </c>
    </row>
    <row r="19" spans="1:10" customFormat="1" ht="5.0999999999999996" hidden="1" customHeight="1">
      <c r="A19" s="34"/>
      <c r="F19" s="38"/>
      <c r="G19" s="26"/>
      <c r="H19" s="39"/>
      <c r="J19" s="39"/>
    </row>
    <row r="20" spans="1:10" ht="18" customHeight="1">
      <c r="A20" s="10"/>
      <c r="B20" s="35" t="s">
        <v>742</v>
      </c>
      <c r="C20" s="10"/>
      <c r="D20" s="10"/>
      <c r="E20" s="26" t="s">
        <v>737</v>
      </c>
      <c r="F20" s="36" t="e">
        <f>SUM(#REF!)</f>
        <v>#REF!</v>
      </c>
      <c r="G20" s="26"/>
      <c r="H20" s="37" t="e">
        <f>SUM(#REF!)</f>
        <v>#REF!</v>
      </c>
      <c r="I20" s="2"/>
      <c r="J20" s="37" t="e">
        <f>SUM(#REF!)</f>
        <v>#REF!</v>
      </c>
    </row>
    <row r="21" spans="1:10" customFormat="1" ht="5.0999999999999996" customHeight="1">
      <c r="A21" s="10"/>
      <c r="F21" s="38"/>
      <c r="G21" s="26"/>
      <c r="H21" s="39"/>
      <c r="J21" s="39"/>
    </row>
    <row r="22" spans="1:10" ht="18" customHeight="1">
      <c r="A22" s="10"/>
      <c r="B22" s="35" t="s">
        <v>743</v>
      </c>
      <c r="C22" s="10"/>
      <c r="D22" s="10"/>
      <c r="E22" s="26" t="s">
        <v>737</v>
      </c>
      <c r="F22" s="36" t="e">
        <f>SUM(#REF!)</f>
        <v>#REF!</v>
      </c>
      <c r="G22" s="26"/>
      <c r="H22" s="37" t="e">
        <f>SUM(#REF!)</f>
        <v>#REF!</v>
      </c>
      <c r="I22" s="2"/>
      <c r="J22" s="37" t="e">
        <f>SUM(#REF!)</f>
        <v>#REF!</v>
      </c>
    </row>
    <row r="23" spans="1:10" customFormat="1" ht="5.0999999999999996" customHeight="1">
      <c r="F23" s="38"/>
      <c r="G23" s="26"/>
      <c r="H23" s="39"/>
      <c r="J23" s="39"/>
    </row>
    <row r="24" spans="1:10" ht="18" customHeight="1">
      <c r="A24" s="10"/>
      <c r="B24" s="35" t="s">
        <v>744</v>
      </c>
      <c r="C24" s="10"/>
      <c r="D24" s="10"/>
      <c r="E24" s="26" t="s">
        <v>737</v>
      </c>
      <c r="F24" s="36" t="e">
        <f>SUM(#REF!)</f>
        <v>#REF!</v>
      </c>
      <c r="G24" s="26"/>
      <c r="H24" s="37" t="e">
        <f>SUM(#REF!)</f>
        <v>#REF!</v>
      </c>
      <c r="I24" s="2"/>
      <c r="J24" s="37" t="e">
        <f>SUM(#REF!)</f>
        <v>#REF!</v>
      </c>
    </row>
    <row r="25" spans="1:10" customFormat="1" ht="5.0999999999999996" customHeight="1">
      <c r="F25" s="38"/>
      <c r="G25" s="26"/>
      <c r="H25" s="39"/>
      <c r="J25" s="39"/>
    </row>
    <row r="26" spans="1:10" ht="18" customHeight="1">
      <c r="A26" s="10"/>
      <c r="B26" s="35" t="s">
        <v>745</v>
      </c>
      <c r="C26" s="10"/>
      <c r="D26" s="10"/>
      <c r="E26" s="26" t="s">
        <v>737</v>
      </c>
      <c r="F26" s="36" t="e">
        <f>SUM(#REF!)</f>
        <v>#REF!</v>
      </c>
      <c r="G26" s="26"/>
      <c r="H26" s="37" t="e">
        <f>SUM(#REF!)</f>
        <v>#REF!</v>
      </c>
      <c r="I26" s="2"/>
      <c r="J26" s="37" t="e">
        <f>SUM(#REF!)</f>
        <v>#REF!</v>
      </c>
    </row>
    <row r="27" spans="1:10" customFormat="1" ht="5.0999999999999996" customHeight="1">
      <c r="F27" s="40"/>
      <c r="G27" s="26"/>
      <c r="H27" s="39"/>
      <c r="J27" s="39"/>
    </row>
    <row r="28" spans="1:10" ht="10.35" customHeight="1">
      <c r="A28" s="10"/>
      <c r="B28" s="41"/>
      <c r="C28" s="10"/>
      <c r="D28" s="10"/>
      <c r="E28" s="10"/>
      <c r="F28" s="42"/>
      <c r="G28" s="26"/>
      <c r="H28" s="43"/>
      <c r="J28" s="43"/>
    </row>
    <row r="29" spans="1:10" ht="18" customHeight="1">
      <c r="A29" s="32" t="e">
        <f>#REF!</f>
        <v>#REF!</v>
      </c>
      <c r="B29" s="10"/>
      <c r="C29" s="10"/>
      <c r="D29" s="10"/>
      <c r="E29" s="10"/>
      <c r="F29" s="42"/>
      <c r="G29" s="26" t="s">
        <v>737</v>
      </c>
      <c r="H29" s="37" t="e">
        <f>SUM(#REF!+#REF!+#REF!+#REF!)</f>
        <v>#REF!</v>
      </c>
      <c r="I29" s="2"/>
      <c r="J29" s="37" t="e">
        <f>SUM(#REF!+#REF!+#REF!+#REF!)</f>
        <v>#REF!</v>
      </c>
    </row>
    <row r="30" spans="1:10" ht="5.0999999999999996" customHeight="1">
      <c r="A30" s="10"/>
      <c r="B30" s="41"/>
      <c r="C30" s="10"/>
      <c r="D30" s="10"/>
      <c r="E30" s="10"/>
      <c r="F30" s="42"/>
      <c r="G30" s="26"/>
      <c r="H30" s="43"/>
      <c r="J30" s="43"/>
    </row>
    <row r="31" spans="1:10" ht="18" customHeight="1">
      <c r="A31" s="32" t="e">
        <f>#REF!</f>
        <v>#REF!</v>
      </c>
      <c r="B31" s="10"/>
      <c r="C31" s="10"/>
      <c r="D31" s="10"/>
      <c r="E31" s="10"/>
      <c r="F31" s="42"/>
      <c r="G31" s="26" t="s">
        <v>737</v>
      </c>
      <c r="H31" s="37" t="e">
        <f>SUM(#REF!+#REF!+#REF!+#REF!)</f>
        <v>#REF!</v>
      </c>
      <c r="I31" s="2"/>
      <c r="J31" s="37" t="e">
        <f>SUM(#REF!+#REF!+#REF!+#REF!)</f>
        <v>#REF!</v>
      </c>
    </row>
    <row r="32" spans="1:10" ht="5.0999999999999996" customHeight="1">
      <c r="A32" s="10"/>
      <c r="B32" s="41"/>
      <c r="C32" s="10"/>
      <c r="D32" s="10"/>
      <c r="E32" s="10"/>
      <c r="F32" s="42"/>
      <c r="G32" s="26"/>
      <c r="H32" s="43"/>
      <c r="J32" s="43"/>
    </row>
    <row r="33" spans="1:12" ht="18" customHeight="1">
      <c r="A33" s="32" t="e">
        <f>#REF!</f>
        <v>#REF!</v>
      </c>
      <c r="B33" s="10"/>
      <c r="C33" s="10"/>
      <c r="D33" s="10"/>
      <c r="E33" s="10"/>
      <c r="F33" s="42"/>
      <c r="G33" s="26" t="s">
        <v>737</v>
      </c>
      <c r="H33" s="37" t="e">
        <f>SUM(#REF!+#REF!+#REF!+#REF!)</f>
        <v>#REF!</v>
      </c>
      <c r="I33" s="2"/>
      <c r="J33" s="37" t="e">
        <f>SUM(#REF!+#REF!+#REF!+#REF!)</f>
        <v>#REF!</v>
      </c>
    </row>
    <row r="34" spans="1:12" ht="5.0999999999999996" customHeight="1">
      <c r="A34" s="10"/>
      <c r="B34" s="41"/>
      <c r="C34" s="10"/>
      <c r="D34" s="10"/>
      <c r="E34" s="10"/>
      <c r="F34" s="42"/>
      <c r="G34" s="26"/>
      <c r="H34" s="43"/>
      <c r="J34" s="43"/>
    </row>
    <row r="35" spans="1:12" ht="18" customHeight="1">
      <c r="A35" s="32" t="e">
        <f>#REF!</f>
        <v>#REF!</v>
      </c>
      <c r="B35" s="10"/>
      <c r="C35" s="10"/>
      <c r="D35" s="10"/>
      <c r="E35" s="10"/>
      <c r="F35" s="42"/>
      <c r="G35" s="26" t="s">
        <v>737</v>
      </c>
      <c r="H35" s="37" t="e">
        <f>SUM(#REF!+#REF!+#REF!+#REF!)</f>
        <v>#REF!</v>
      </c>
      <c r="I35" s="2"/>
      <c r="J35" s="37" t="e">
        <f>SUM(#REF!+#REF!+#REF!+#REF!)</f>
        <v>#REF!</v>
      </c>
    </row>
    <row r="36" spans="1:12" ht="18" customHeight="1">
      <c r="A36" s="10"/>
      <c r="B36" s="10"/>
      <c r="C36" s="10"/>
      <c r="D36" s="10"/>
      <c r="E36" s="10"/>
      <c r="F36" s="42"/>
      <c r="G36" s="26" t="s">
        <v>734</v>
      </c>
      <c r="H36" s="28"/>
      <c r="J36" s="28"/>
    </row>
    <row r="37" spans="1:12" ht="18" customHeight="1">
      <c r="A37" s="21" t="s">
        <v>746</v>
      </c>
      <c r="B37" s="10"/>
      <c r="C37" s="10"/>
      <c r="D37" s="10"/>
      <c r="E37" s="10"/>
      <c r="F37" s="42"/>
      <c r="G37" s="26" t="s">
        <v>747</v>
      </c>
      <c r="H37" s="44" t="e">
        <f>H11+H13</f>
        <v>#REF!</v>
      </c>
      <c r="I37"/>
      <c r="J37" s="44" t="e">
        <f>J11+J13</f>
        <v>#REF!</v>
      </c>
    </row>
    <row r="38" spans="1:12" ht="18" customHeight="1">
      <c r="A38" s="10"/>
      <c r="B38" s="10"/>
      <c r="C38" s="10"/>
      <c r="D38" s="10"/>
      <c r="E38" s="10"/>
      <c r="F38" s="42"/>
      <c r="G38" s="26"/>
      <c r="H38" s="28"/>
      <c r="J38" s="28"/>
    </row>
    <row r="39" spans="1:12" ht="18" customHeight="1">
      <c r="A39" s="45" t="s">
        <v>748</v>
      </c>
      <c r="B39" s="46"/>
      <c r="C39" s="46"/>
      <c r="D39" s="46"/>
      <c r="E39" s="46"/>
      <c r="F39" s="47"/>
      <c r="G39" s="26" t="s">
        <v>737</v>
      </c>
      <c r="H39" s="48" t="e">
        <f>SUM(#REF!)-H41</f>
        <v>#REF!</v>
      </c>
      <c r="I39"/>
      <c r="J39" s="48" t="e">
        <f>SUM(#REF!)-J41</f>
        <v>#REF!</v>
      </c>
      <c r="K39" s="5" t="e">
        <f>H39/J39</f>
        <v>#REF!</v>
      </c>
      <c r="L39" s="5" t="e">
        <f>1/K39</f>
        <v>#REF!</v>
      </c>
    </row>
    <row r="40" spans="1:12" customFormat="1" ht="15" customHeight="1">
      <c r="H40" s="39"/>
      <c r="J40" s="39"/>
    </row>
    <row r="41" spans="1:12" ht="18" customHeight="1">
      <c r="A41" s="21" t="s">
        <v>749</v>
      </c>
      <c r="B41" s="10"/>
      <c r="C41" s="10"/>
      <c r="D41" s="10"/>
      <c r="E41" s="10"/>
      <c r="F41" s="49"/>
      <c r="G41" s="26"/>
      <c r="H41" s="27" t="e">
        <f>ROUND(H43+H45,0)</f>
        <v>#REF!</v>
      </c>
      <c r="I41" s="80"/>
      <c r="J41" s="27" t="e">
        <f>ROUND(J43+J45,0)</f>
        <v>#REF!</v>
      </c>
    </row>
    <row r="42" spans="1:12" customFormat="1" ht="9.9499999999999993" customHeight="1">
      <c r="H42" s="39"/>
      <c r="J42" s="39"/>
    </row>
    <row r="43" spans="1:12" ht="18" customHeight="1">
      <c r="A43" s="21"/>
      <c r="B43" s="10"/>
      <c r="C43" s="10"/>
      <c r="D43" s="10"/>
      <c r="E43" s="10"/>
      <c r="F43" s="50" t="s">
        <v>750</v>
      </c>
      <c r="G43" s="26" t="s">
        <v>737</v>
      </c>
      <c r="H43" s="37" t="e">
        <f>ROUND(#REF!+#REF!+#REF!+#REF!,2)</f>
        <v>#REF!</v>
      </c>
      <c r="I43"/>
      <c r="J43" s="57" t="e">
        <f>ROUND(#REF!+#REF!+#REF!+#REF!,2)</f>
        <v>#REF!</v>
      </c>
    </row>
    <row r="44" spans="1:12" customFormat="1" ht="5.0999999999999996" customHeight="1">
      <c r="F44" s="2"/>
      <c r="H44" s="51"/>
      <c r="J44" s="39"/>
    </row>
    <row r="45" spans="1:12" ht="18" customHeight="1">
      <c r="A45" s="21"/>
      <c r="B45" s="10"/>
      <c r="C45" s="10"/>
      <c r="D45" s="10"/>
      <c r="E45" s="10"/>
      <c r="F45" s="50" t="s">
        <v>751</v>
      </c>
      <c r="G45" s="26" t="s">
        <v>737</v>
      </c>
      <c r="H45" s="37" t="e">
        <f>ROUND(#REF!+#REF!+#REF!+#REF!,2)</f>
        <v>#REF!</v>
      </c>
      <c r="I45"/>
      <c r="J45" s="57" t="e">
        <f>ROUND(#REF!+#REF!+#REF!+#REF!,2)</f>
        <v>#REF!</v>
      </c>
    </row>
    <row r="46" spans="1:12" customFormat="1" ht="18" customHeight="1">
      <c r="H46" s="39"/>
      <c r="J46" s="39"/>
    </row>
    <row r="47" spans="1:12" ht="18" customHeight="1">
      <c r="A47" s="45" t="s">
        <v>752</v>
      </c>
      <c r="B47" s="46"/>
      <c r="C47" s="46"/>
      <c r="D47" s="46"/>
      <c r="E47" s="46"/>
      <c r="F47" s="47"/>
      <c r="G47" s="42"/>
      <c r="H47" s="52" t="e">
        <f>ROUND(H37-H39-H41,2)</f>
        <v>#REF!</v>
      </c>
      <c r="I47"/>
      <c r="J47" s="81" t="e">
        <f>ROUND(J37-J39-J41,2)</f>
        <v>#REF!</v>
      </c>
      <c r="K47" s="5" t="e">
        <f>H47/J47</f>
        <v>#REF!</v>
      </c>
      <c r="L47" s="5" t="e">
        <f>K39-K47</f>
        <v>#REF!</v>
      </c>
    </row>
    <row r="48" spans="1:12" ht="18" hidden="1" customHeight="1">
      <c r="A48" s="53" t="s">
        <v>753</v>
      </c>
      <c r="B48" s="54"/>
      <c r="C48" s="54"/>
      <c r="D48" s="54"/>
      <c r="E48" s="54"/>
      <c r="F48" s="55"/>
      <c r="G48" s="42"/>
      <c r="H48" s="56" t="e">
        <f>H47</f>
        <v>#REF!</v>
      </c>
      <c r="I48"/>
      <c r="J48" s="82" t="e">
        <f>ROUND(H48/J7,2)</f>
        <v>#REF!</v>
      </c>
      <c r="K48" s="5" t="e">
        <f>H48/J48</f>
        <v>#REF!</v>
      </c>
      <c r="L48" s="5" t="e">
        <f>K40-K48</f>
        <v>#REF!</v>
      </c>
    </row>
    <row r="49" spans="1:56" ht="18" customHeight="1">
      <c r="A49" s="10"/>
      <c r="B49" s="10"/>
      <c r="C49" s="10"/>
      <c r="D49" s="10"/>
      <c r="E49" s="10"/>
      <c r="F49" s="42"/>
      <c r="G49" s="42"/>
      <c r="H49" s="28"/>
      <c r="J49" s="83"/>
    </row>
    <row r="50" spans="1:56" ht="18" customHeight="1">
      <c r="A50" s="21" t="s">
        <v>754</v>
      </c>
      <c r="B50" s="10"/>
      <c r="C50" s="10"/>
      <c r="D50" s="10"/>
      <c r="E50" s="10"/>
      <c r="F50" s="42"/>
      <c r="G50" s="42"/>
      <c r="H50" s="57" t="e">
        <f>ROUND(#REF!+#REF!+#REF!+#REF!,2)</f>
        <v>#REF!</v>
      </c>
      <c r="I50" s="84"/>
      <c r="J50" s="85" t="e">
        <f>ROUND(#REF!+#REF!+#REF!+#REF!,2)</f>
        <v>#REF!</v>
      </c>
    </row>
    <row r="51" spans="1:56" ht="25.35" customHeight="1">
      <c r="A51" s="10"/>
      <c r="B51" s="10"/>
      <c r="C51" s="10"/>
      <c r="D51" s="10"/>
      <c r="E51" s="10"/>
      <c r="F51" s="42"/>
      <c r="G51" s="42"/>
      <c r="H51" s="28"/>
      <c r="J51" s="83"/>
    </row>
    <row r="52" spans="1:56" s="2" customFormat="1" ht="8.4499999999999993" customHeight="1">
      <c r="B52" s="58"/>
      <c r="C52" s="59"/>
      <c r="D52" s="59"/>
      <c r="E52" s="60"/>
      <c r="F52" s="60"/>
      <c r="G52" s="61"/>
      <c r="H52" s="62"/>
      <c r="I52" s="86"/>
      <c r="J52" s="87"/>
    </row>
    <row r="53" spans="1:56" s="2" customFormat="1" ht="14.25">
      <c r="B53" s="63" t="s">
        <v>755</v>
      </c>
      <c r="C53" s="64"/>
      <c r="D53" s="64"/>
      <c r="E53" s="65" t="e">
        <f>#REF!</f>
        <v>#REF!</v>
      </c>
      <c r="F53" s="65"/>
      <c r="G53" s="66"/>
      <c r="H53" s="67" t="e">
        <f>#REF!</f>
        <v>#REF!</v>
      </c>
      <c r="I53" s="88"/>
      <c r="J53" s="89" t="e">
        <f>#REF!</f>
        <v>#REF!</v>
      </c>
    </row>
    <row r="54" spans="1:56" s="2" customFormat="1" ht="14.25">
      <c r="B54" s="63" t="s">
        <v>756</v>
      </c>
      <c r="C54" s="64"/>
      <c r="D54" s="64"/>
      <c r="E54" s="65" t="e">
        <f>#REF!</f>
        <v>#REF!</v>
      </c>
      <c r="F54" s="65"/>
      <c r="G54" s="66"/>
      <c r="H54" s="67" t="e">
        <f>#REF!</f>
        <v>#REF!</v>
      </c>
      <c r="I54" s="88"/>
      <c r="J54" s="89" t="e">
        <f>#REF!</f>
        <v>#REF!</v>
      </c>
    </row>
    <row r="55" spans="1:56" s="2" customFormat="1" ht="14.25">
      <c r="B55" s="63"/>
      <c r="C55" s="64"/>
      <c r="D55" s="64"/>
      <c r="E55" s="65" t="e">
        <f>#REF!</f>
        <v>#REF!</v>
      </c>
      <c r="F55" s="65"/>
      <c r="G55" s="66"/>
      <c r="H55" s="67" t="e">
        <f>#REF!</f>
        <v>#REF!</v>
      </c>
      <c r="I55" s="88"/>
      <c r="J55" s="89" t="e">
        <f>#REF!</f>
        <v>#REF!</v>
      </c>
    </row>
    <row r="56" spans="1:56" s="2" customFormat="1" ht="14.25">
      <c r="B56" s="63"/>
      <c r="C56" s="64"/>
      <c r="D56" s="64"/>
      <c r="E56" s="65" t="e">
        <f>#REF!</f>
        <v>#REF!</v>
      </c>
      <c r="F56" s="65"/>
      <c r="G56" s="66"/>
      <c r="H56" s="67" t="e">
        <f>#REF!</f>
        <v>#REF!</v>
      </c>
      <c r="I56" s="88"/>
      <c r="J56" s="89" t="e">
        <f>#REF!</f>
        <v>#REF!</v>
      </c>
    </row>
    <row r="57" spans="1:56" s="2" customFormat="1" ht="14.25">
      <c r="B57" s="68"/>
      <c r="C57" s="64"/>
      <c r="D57" s="64"/>
      <c r="E57" s="65" t="e">
        <f>#REF!</f>
        <v>#REF!</v>
      </c>
      <c r="F57" s="65"/>
      <c r="G57" s="66"/>
      <c r="H57" s="67" t="e">
        <f>#REF!</f>
        <v>#REF!</v>
      </c>
      <c r="I57" s="88"/>
      <c r="J57" s="89" t="e">
        <f>#REF!</f>
        <v>#REF!</v>
      </c>
    </row>
    <row r="58" spans="1:56" s="2" customFormat="1" ht="14.25">
      <c r="B58" s="68"/>
      <c r="C58" s="64"/>
      <c r="D58" s="64"/>
      <c r="E58" s="65" t="e">
        <f>#REF!</f>
        <v>#REF!</v>
      </c>
      <c r="F58" s="65"/>
      <c r="G58" s="66"/>
      <c r="H58" s="67" t="e">
        <f>#REF!</f>
        <v>#REF!</v>
      </c>
      <c r="I58" s="88"/>
      <c r="J58" s="89" t="e">
        <f>#REF!</f>
        <v>#REF!</v>
      </c>
    </row>
    <row r="59" spans="1:56" s="2" customFormat="1" ht="14.25">
      <c r="B59" s="68"/>
      <c r="C59" s="64"/>
      <c r="D59" s="64"/>
      <c r="E59" s="65" t="e">
        <f>#REF!</f>
        <v>#REF!</v>
      </c>
      <c r="F59" s="65"/>
      <c r="G59" s="66"/>
      <c r="H59" s="67" t="e">
        <f>#REF!</f>
        <v>#REF!</v>
      </c>
      <c r="I59" s="88"/>
      <c r="J59" s="89" t="e">
        <f>#REF!</f>
        <v>#REF!</v>
      </c>
    </row>
    <row r="60" spans="1:56" s="2" customFormat="1" ht="14.25">
      <c r="B60" s="68"/>
      <c r="C60" s="64"/>
      <c r="D60" s="64"/>
      <c r="E60" s="65" t="s">
        <v>757</v>
      </c>
      <c r="F60" s="65"/>
      <c r="G60" s="64"/>
      <c r="H60" s="69" t="e">
        <f>SUM(H53:H59)</f>
        <v>#REF!</v>
      </c>
      <c r="I60" s="88"/>
      <c r="J60" s="90" t="e">
        <f>SUM(J53:J59)</f>
        <v>#REF!</v>
      </c>
    </row>
    <row r="61" spans="1:56" s="2" customFormat="1" ht="8.4499999999999993" customHeight="1">
      <c r="B61" s="70"/>
      <c r="C61" s="71"/>
      <c r="D61" s="71"/>
      <c r="E61" s="71"/>
      <c r="F61" s="71"/>
      <c r="G61" s="71"/>
      <c r="H61" s="71"/>
      <c r="I61" s="91"/>
      <c r="J61" s="92"/>
    </row>
    <row r="62" spans="1:56" ht="6.95" customHeight="1">
      <c r="A62" s="10"/>
      <c r="B62" s="72"/>
      <c r="C62" s="10"/>
      <c r="D62" s="10"/>
      <c r="E62" s="10"/>
      <c r="F62" s="10"/>
      <c r="G62" s="10"/>
      <c r="H62" s="10"/>
    </row>
    <row r="63" spans="1:56" s="3" customFormat="1" ht="15" customHeight="1">
      <c r="A63" s="73"/>
      <c r="B63" s="73"/>
      <c r="C63" s="73"/>
      <c r="D63" s="73"/>
      <c r="E63" s="73"/>
      <c r="G63" s="74" t="s">
        <v>758</v>
      </c>
      <c r="H63" s="75" t="e">
        <f>H48-H60</f>
        <v>#REF!</v>
      </c>
      <c r="J63" s="75" t="e">
        <f>J48-J60</f>
        <v>#REF!</v>
      </c>
      <c r="N63" s="73"/>
      <c r="O63" s="73"/>
      <c r="P63" s="73"/>
      <c r="Q63" s="74"/>
      <c r="R63" s="75"/>
      <c r="T63" s="75"/>
      <c r="Y63" s="93"/>
      <c r="Z63" s="74"/>
      <c r="AA63" s="75"/>
      <c r="AC63" s="75"/>
      <c r="AI63" s="93"/>
      <c r="AJ63" s="75"/>
      <c r="AL63" s="75"/>
      <c r="AR63" s="74"/>
      <c r="AS63" s="75"/>
      <c r="AU63" s="75"/>
      <c r="BA63" s="93"/>
      <c r="BB63" s="75"/>
      <c r="BD63" s="75"/>
    </row>
    <row r="64" spans="1:56" s="3" customFormat="1" ht="6.95" customHeight="1">
      <c r="A64" s="73"/>
      <c r="B64" s="73"/>
      <c r="C64" s="73"/>
      <c r="D64" s="73"/>
      <c r="E64" s="73"/>
      <c r="G64" s="74"/>
      <c r="H64" s="75"/>
      <c r="J64" s="75"/>
      <c r="N64" s="73"/>
      <c r="O64" s="73"/>
      <c r="P64" s="73"/>
      <c r="Q64" s="74"/>
      <c r="R64" s="75"/>
      <c r="T64" s="75"/>
      <c r="Y64" s="93"/>
      <c r="Z64" s="74"/>
      <c r="AA64" s="75"/>
      <c r="AC64" s="75"/>
      <c r="AI64" s="93"/>
      <c r="AJ64" s="75"/>
      <c r="AL64" s="75"/>
      <c r="AR64" s="74"/>
      <c r="AS64" s="75"/>
      <c r="AU64" s="75"/>
      <c r="BA64" s="93"/>
      <c r="BB64" s="75"/>
      <c r="BD64" s="75"/>
    </row>
    <row r="65" spans="1:10">
      <c r="A65" s="10"/>
      <c r="B65" s="72"/>
      <c r="C65" s="10"/>
      <c r="D65" s="10"/>
      <c r="E65" s="10"/>
      <c r="F65" s="10"/>
      <c r="G65" s="10"/>
      <c r="H65" s="94" t="s">
        <v>759</v>
      </c>
      <c r="J65" s="105" t="e">
        <f>#REF!</f>
        <v>#REF!</v>
      </c>
    </row>
    <row r="66" spans="1:10">
      <c r="A66" s="10"/>
      <c r="B66" s="72"/>
      <c r="C66" s="10"/>
      <c r="D66" s="10"/>
      <c r="E66" s="10"/>
      <c r="F66" s="10"/>
      <c r="G66" s="10"/>
      <c r="H66" s="94" t="s">
        <v>760</v>
      </c>
      <c r="J66" s="105" t="e">
        <f>#REF!</f>
        <v>#REF!</v>
      </c>
    </row>
    <row r="67" spans="1:10" ht="6.95" customHeight="1">
      <c r="A67" s="10"/>
      <c r="B67" s="72"/>
      <c r="C67" s="10"/>
      <c r="D67" s="10"/>
      <c r="E67" s="10"/>
      <c r="F67" s="10"/>
      <c r="G67" s="10"/>
      <c r="H67" s="10"/>
    </row>
    <row r="68" spans="1:10">
      <c r="A68" s="10"/>
      <c r="B68" s="72" t="s">
        <v>761</v>
      </c>
      <c r="C68" s="10"/>
      <c r="D68" s="10"/>
      <c r="E68" s="10"/>
      <c r="F68" s="10"/>
      <c r="G68" s="10"/>
      <c r="H68" s="10"/>
    </row>
    <row r="69" spans="1:10" ht="18" customHeight="1">
      <c r="A69" s="21"/>
      <c r="B69" s="21"/>
      <c r="C69" s="10"/>
      <c r="F69" s="95" t="s">
        <v>762</v>
      </c>
      <c r="G69" s="10"/>
      <c r="H69" s="96"/>
      <c r="I69"/>
      <c r="J69" s="96"/>
    </row>
    <row r="70" spans="1:10" ht="15.75">
      <c r="A70" s="21"/>
      <c r="B70" s="21"/>
      <c r="C70" s="10"/>
      <c r="F70" s="95"/>
      <c r="G70" s="10"/>
      <c r="H70" s="10"/>
    </row>
    <row r="71" spans="1:10" ht="18.600000000000001" customHeight="1">
      <c r="A71" s="21"/>
      <c r="B71" s="21"/>
      <c r="C71" s="10"/>
      <c r="F71" s="95"/>
      <c r="G71" s="10"/>
      <c r="H71" s="10"/>
    </row>
    <row r="72" spans="1:10">
      <c r="A72" s="97" t="e">
        <f>#REF!</f>
        <v>#REF!</v>
      </c>
      <c r="B72" s="97" t="e">
        <f>#REF!</f>
        <v>#REF!</v>
      </c>
      <c r="C72" s="97"/>
      <c r="D72" s="97"/>
      <c r="G72" s="97" t="e">
        <f>#REF!</f>
        <v>#REF!</v>
      </c>
    </row>
    <row r="73" spans="1:10" s="4" customFormat="1">
      <c r="A73" s="97" t="e">
        <f>#REF!</f>
        <v>#REF!</v>
      </c>
      <c r="B73" s="98" t="e">
        <f>#REF!</f>
        <v>#REF!</v>
      </c>
      <c r="C73" s="98"/>
      <c r="D73" s="98"/>
      <c r="G73" s="97" t="e">
        <f>#REF!</f>
        <v>#REF!</v>
      </c>
    </row>
    <row r="74" spans="1:10">
      <c r="A74" s="97" t="e">
        <f>#REF!</f>
        <v>#REF!</v>
      </c>
      <c r="B74" s="97"/>
      <c r="C74" s="97"/>
      <c r="D74" s="97"/>
      <c r="G74" s="97" t="e">
        <f>#REF!</f>
        <v>#REF!</v>
      </c>
    </row>
    <row r="75" spans="1:10" ht="15" customHeight="1">
      <c r="A75" s="97"/>
      <c r="B75" s="97"/>
      <c r="C75" s="97"/>
      <c r="D75" s="97"/>
      <c r="G75" s="97"/>
    </row>
    <row r="76" spans="1:10">
      <c r="A76" s="97" t="e">
        <f>"* "&amp;#REF!</f>
        <v>#REF!</v>
      </c>
      <c r="B76" s="5" t="e">
        <f>"* "&amp;#REF!</f>
        <v>#REF!</v>
      </c>
      <c r="D76" s="99"/>
      <c r="G76" s="97" t="e">
        <f>#REF!</f>
        <v>#REF!</v>
      </c>
    </row>
    <row r="77" spans="1:10" s="4" customFormat="1">
      <c r="A77" s="97" t="e">
        <f>#REF!</f>
        <v>#REF!</v>
      </c>
      <c r="B77" s="4" t="e">
        <f>#REF!</f>
        <v>#REF!</v>
      </c>
      <c r="D77" s="100"/>
      <c r="G77" s="97" t="e">
        <f>#REF!</f>
        <v>#REF!</v>
      </c>
    </row>
    <row r="78" spans="1:10">
      <c r="A78" s="97" t="e">
        <f>#REF!</f>
        <v>#REF!</v>
      </c>
      <c r="B78" s="97"/>
      <c r="C78" s="97"/>
      <c r="D78" s="97"/>
      <c r="G78" s="97" t="e">
        <f>#REF!</f>
        <v>#REF!</v>
      </c>
    </row>
    <row r="79" spans="1:10">
      <c r="A79" s="97"/>
      <c r="B79" s="97"/>
      <c r="C79" s="97"/>
      <c r="D79" s="97"/>
      <c r="G79" s="97"/>
    </row>
    <row r="80" spans="1:10">
      <c r="A80" s="97"/>
      <c r="B80" s="97" t="e">
        <f>"* "&amp;#REF!</f>
        <v>#REF!</v>
      </c>
      <c r="C80" s="97"/>
      <c r="D80" s="97"/>
      <c r="G80" s="97"/>
    </row>
    <row r="81" spans="1:8">
      <c r="A81" s="97"/>
      <c r="B81" s="98" t="e">
        <f>#REF!</f>
        <v>#REF!</v>
      </c>
      <c r="C81" s="97"/>
      <c r="D81" s="97"/>
      <c r="G81" s="97"/>
    </row>
    <row r="82" spans="1:8">
      <c r="A82" s="101"/>
      <c r="B82" s="101"/>
      <c r="C82" s="101"/>
      <c r="D82" s="101"/>
      <c r="E82" s="102"/>
      <c r="F82" s="10"/>
      <c r="G82" s="10"/>
      <c r="H82" s="10"/>
    </row>
    <row r="83" spans="1:8" ht="50.25" customHeight="1">
      <c r="A83" s="498" t="s">
        <v>763</v>
      </c>
      <c r="B83" s="498"/>
      <c r="C83" s="498"/>
      <c r="D83" s="498"/>
      <c r="E83" s="498"/>
    </row>
    <row r="85" spans="1:8" ht="15.75">
      <c r="A85" s="103"/>
    </row>
    <row r="86" spans="1:8">
      <c r="A86" s="104"/>
    </row>
    <row r="87" spans="1:8">
      <c r="A87" s="104"/>
    </row>
    <row r="88" spans="1:8">
      <c r="A88" s="104"/>
    </row>
    <row r="89" spans="1:8">
      <c r="A89" s="104"/>
    </row>
    <row r="90" spans="1:8">
      <c r="A90" s="104"/>
    </row>
    <row r="91" spans="1:8">
      <c r="A91" s="104"/>
    </row>
    <row r="92" spans="1:8">
      <c r="A92" s="104"/>
    </row>
    <row r="93" spans="1:8">
      <c r="A93" s="104"/>
    </row>
    <row r="94" spans="1:8">
      <c r="A94" s="104"/>
    </row>
    <row r="95" spans="1:8">
      <c r="A95" s="104"/>
    </row>
    <row r="96" spans="1:8">
      <c r="A96" s="104"/>
    </row>
    <row r="97" spans="1:1">
      <c r="A97" s="104"/>
    </row>
    <row r="98" spans="1:1">
      <c r="A98" s="104"/>
    </row>
    <row r="99" spans="1:1">
      <c r="A99" s="104"/>
    </row>
  </sheetData>
  <sheetProtection algorithmName="SHA-512" hashValue="i91NFcGNLcm/RAlmsb5MhvbvDth0sIt0EUwmMXGHNLSUZhvPRplNVDl6kPkN+Pqaxs1uZX/2DD/SUfZL6PTwnQ==" saltValue="+wDn+51AmVFTwCPqeU/wJQ==" spinCount="100000" sheet="1" objects="1" scenarios="1"/>
  <protectedRanges>
    <protectedRange sqref="B61:I61 D72:D81 G69:H71 G72:G81 A62 C62:H62 C65:H68 A65:A81 B69:C75 B78:C81" name="Område4"/>
    <protectedRange sqref="B52:I52 A49:H49 B50:H50 A51:H51 B53:J59" name="Område3"/>
    <protectedRange sqref="A38:H39 F69:F71 A41:H46 I41:J41 I39:J39" name="Område2"/>
    <protectedRange sqref="C8:E8" name="Område1_2"/>
    <protectedRange sqref="N63:R64 Z63:Z64 AR63:AR64 G63:H64 A63:E64 I63:J63" name="Område4_1"/>
  </protectedRanges>
  <mergeCells count="1">
    <mergeCell ref="A83:E83"/>
  </mergeCells>
  <conditionalFormatting sqref="H11">
    <cfRule type="notContainsBlanks" dxfId="31" priority="47">
      <formula>LEN(TRIM(H11))&gt;0</formula>
    </cfRule>
  </conditionalFormatting>
  <conditionalFormatting sqref="H15:H16">
    <cfRule type="notContainsBlanks" dxfId="30" priority="9">
      <formula>LEN(TRIM(H15))&gt;0</formula>
    </cfRule>
  </conditionalFormatting>
  <conditionalFormatting sqref="H18">
    <cfRule type="notContainsBlanks" dxfId="29" priority="7">
      <formula>LEN(TRIM(H18))&gt;0</formula>
    </cfRule>
  </conditionalFormatting>
  <conditionalFormatting sqref="H20">
    <cfRule type="notContainsBlanks" dxfId="28" priority="5">
      <formula>LEN(TRIM(H20))&gt;0</formula>
    </cfRule>
  </conditionalFormatting>
  <conditionalFormatting sqref="H22">
    <cfRule type="notContainsBlanks" dxfId="27" priority="3">
      <formula>LEN(TRIM(H22))&gt;0</formula>
    </cfRule>
  </conditionalFormatting>
  <conditionalFormatting sqref="H24">
    <cfRule type="notContainsBlanks" dxfId="26" priority="2">
      <formula>LEN(TRIM(H24))&gt;0</formula>
    </cfRule>
  </conditionalFormatting>
  <conditionalFormatting sqref="H26">
    <cfRule type="notContainsBlanks" dxfId="25" priority="1">
      <formula>LEN(TRIM(H26))&gt;0</formula>
    </cfRule>
  </conditionalFormatting>
  <conditionalFormatting sqref="H29">
    <cfRule type="notContainsBlanks" dxfId="24" priority="11">
      <formula>LEN(TRIM(H29))&gt;0</formula>
    </cfRule>
  </conditionalFormatting>
  <conditionalFormatting sqref="H35">
    <cfRule type="notContainsBlanks" dxfId="23" priority="32">
      <formula>LEN(TRIM(H35))&gt;0</formula>
    </cfRule>
  </conditionalFormatting>
  <conditionalFormatting sqref="H37">
    <cfRule type="notContainsBlanks" dxfId="22" priority="30">
      <formula>LEN(TRIM(H37))&gt;0</formula>
    </cfRule>
  </conditionalFormatting>
  <conditionalFormatting sqref="H39">
    <cfRule type="notContainsBlanks" dxfId="21" priority="28">
      <formula>LEN(TRIM(H39))&gt;0</formula>
    </cfRule>
  </conditionalFormatting>
  <conditionalFormatting sqref="H41">
    <cfRule type="notContainsBlanks" dxfId="20" priority="15">
      <formula>LEN(TRIM(H41))&gt;0</formula>
    </cfRule>
  </conditionalFormatting>
  <conditionalFormatting sqref="H43">
    <cfRule type="notContainsBlanks" dxfId="19" priority="26">
      <formula>LEN(TRIM(H43))&gt;0</formula>
    </cfRule>
  </conditionalFormatting>
  <conditionalFormatting sqref="H45">
    <cfRule type="notContainsBlanks" dxfId="18" priority="17">
      <formula>LEN(TRIM(H45))&gt;0</formula>
    </cfRule>
  </conditionalFormatting>
  <conditionalFormatting sqref="H50">
    <cfRule type="notContainsBlanks" dxfId="17" priority="24">
      <formula>LEN(TRIM(H50))&gt;0</formula>
    </cfRule>
  </conditionalFormatting>
  <conditionalFormatting sqref="H53:H59">
    <cfRule type="notContainsBlanks" dxfId="16" priority="20">
      <formula>LEN(TRIM(H53))&gt;0</formula>
    </cfRule>
  </conditionalFormatting>
  <conditionalFormatting sqref="J11">
    <cfRule type="notContainsBlanks" dxfId="15" priority="48">
      <formula>LEN(TRIM(J11))&gt;0</formula>
    </cfRule>
  </conditionalFormatting>
  <conditionalFormatting sqref="J13">
    <cfRule type="notContainsBlanks" dxfId="14" priority="45">
      <formula>LEN(TRIM(J13))&gt;0</formula>
    </cfRule>
  </conditionalFormatting>
  <conditionalFormatting sqref="J15:J16">
    <cfRule type="notContainsBlanks" dxfId="13" priority="8">
      <formula>LEN(TRIM(J15))&gt;0</formula>
    </cfRule>
  </conditionalFormatting>
  <conditionalFormatting sqref="J18">
    <cfRule type="notContainsBlanks" dxfId="12" priority="6">
      <formula>LEN(TRIM(J18))&gt;0</formula>
    </cfRule>
  </conditionalFormatting>
  <conditionalFormatting sqref="J20">
    <cfRule type="notContainsBlanks" dxfId="11" priority="4">
      <formula>LEN(TRIM(J20))&gt;0</formula>
    </cfRule>
  </conditionalFormatting>
  <conditionalFormatting sqref="J22">
    <cfRule type="notContainsBlanks" dxfId="10" priority="41">
      <formula>LEN(TRIM(J22))&gt;0</formula>
    </cfRule>
  </conditionalFormatting>
  <conditionalFormatting sqref="J24">
    <cfRule type="notContainsBlanks" dxfId="9" priority="39">
      <formula>LEN(TRIM(J24))&gt;0</formula>
    </cfRule>
  </conditionalFormatting>
  <conditionalFormatting sqref="J26">
    <cfRule type="notContainsBlanks" dxfId="8" priority="37">
      <formula>LEN(TRIM(J26))&gt;0</formula>
    </cfRule>
  </conditionalFormatting>
  <conditionalFormatting sqref="J29">
    <cfRule type="notContainsBlanks" dxfId="7" priority="10">
      <formula>LEN(TRIM(J29))&gt;0</formula>
    </cfRule>
  </conditionalFormatting>
  <conditionalFormatting sqref="J35">
    <cfRule type="notContainsBlanks" dxfId="6" priority="31">
      <formula>LEN(TRIM(J35))&gt;0</formula>
    </cfRule>
  </conditionalFormatting>
  <conditionalFormatting sqref="J37">
    <cfRule type="notContainsBlanks" dxfId="5" priority="29">
      <formula>LEN(TRIM(J37))&gt;0</formula>
    </cfRule>
  </conditionalFormatting>
  <conditionalFormatting sqref="J39">
    <cfRule type="notContainsBlanks" dxfId="4" priority="27">
      <formula>LEN(TRIM(J39))&gt;0</formula>
    </cfRule>
  </conditionalFormatting>
  <conditionalFormatting sqref="J41">
    <cfRule type="notContainsBlanks" dxfId="3" priority="14">
      <formula>LEN(TRIM(J41))&gt;0</formula>
    </cfRule>
  </conditionalFormatting>
  <conditionalFormatting sqref="J43">
    <cfRule type="notContainsBlanks" dxfId="2" priority="25">
      <formula>LEN(TRIM(J43))&gt;0</formula>
    </cfRule>
  </conditionalFormatting>
  <conditionalFormatting sqref="J45">
    <cfRule type="notContainsBlanks" dxfId="1" priority="16">
      <formula>LEN(TRIM(J45))&gt;0</formula>
    </cfRule>
  </conditionalFormatting>
  <conditionalFormatting sqref="J50">
    <cfRule type="notContainsBlanks" dxfId="0" priority="23">
      <formula>LEN(TRIM(J50))&gt;0</formula>
    </cfRule>
  </conditionalFormatting>
  <printOptions horizontalCentered="1"/>
  <pageMargins left="0.511811023622047" right="0.511811023622047" top="0.35433070866141703" bottom="0.35433070866141703" header="0.118110236220472" footer="0.118110236220472"/>
  <pageSetup paperSize="9" scale="73"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s q m i d = " f 1 3 b f a c 6 - f 9 2 0 - 4 a 3 9 - b 7 0 b - c 2 3 f 5 f 3 9 1 6 8 d "   x m l n s = " h t t p : / / s c h e m a s . m i c r o s o f t . c o m / D a t a M a s h u p " > A A A A A K c G A A B Q S w M E F A A C A A g A B m p 1 W L i u M n C n A A A A + A A A A B I A H A B D b 2 5 m a W c v U G F j a 2 F n Z S 5 4 b W w g o h g A K K A U A A A A A A A A A A A A A A A A A A A A A A A A A A A A h Y / R C o I w G I V f R X b v N q d E y O + 8 i O 4 S A i G 6 H X P p S G e 4 2 X y 3 L n q k X i G h r O 6 6 P I f v w H c e t z v k U 9 c G V z V Y 3 Z s M R Z i i Q B n Z V 9 r U G R r d K V y j n M N e y L O o V T D D x q a T 1 R l q n L u k h H j v s Y 9 x P 9 S E U R q R Y 7 E r Z a M 6 E W p j n T B S o c + q + r 9 C H A 4 v G c 5 w v M J J E i c 4 Y h G Q p Y Z C m y / C Z m N M g f y U s B l b N w 6 K K x O W W y B L B P J + w Z 9 Q S w M E F A A C A A g A B m p 1 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Z q d V h n c m M 7 n g M A A B 8 J A A A T A B w A R m 9 y b X V s Y X M v U 2 V j d G l v b j E u b S C i G A A o o B Q A A A A A A A A A A A A A A A A A A A A A A A A A A A D V V l t P 4 z g U f k f i P 1 h B K y W i W 2 h a G E a r W a n X W T p L Y d q y w F b V y E l O 2 r S O n X G c 9 I L 4 7 3 s c M 7 Q s Y R / 2 b f p S + 9 z P d y 5 O C r 6 K B C c j 8 1 / 7 7 f D g 8 C C d U w k B G V O P Q Y N 8 I g z U 4 Q H B 3 0 h k 0 g e k d N c + s G o 7 k x K 4 u h N y 6 Q m x t J 3 H y Y D G 8 M k y m t b 0 a d I W X K H I t G I M H F l D i E W O x t u C Z T F P L T R W S F c N 4 5 l s G 0 + V R + u e Q T A D S W 6 k W G C M Z A j h 0 Z H N Q s e + A 9 I N Q 6 Q 5 V o V Y o 8 x L p J h J G u v b C 4 / 0 M h 5 E f F Z K J K P u F 8 0 w T m v 6 O A A I d O p i S O y Y y i V 5 g L R C h J q D X E U p I B Q 0 B + I x y p f O T t X V x + F 1 9 5 Z 8 z S i L 1 I a 0 5 + A v d w J 1 f b z k v g S a g g n / u N D v w D 7 t 1 4 I 2 h B x d B Y S 0 M k x d l Z B e B 9 7 Q x x u m z Z A A U l 9 G H h C M m P h z y m e Q k o g X 1 w S j 5 m h E Z C r J 1 A n F i u c Y a 4 X E o O Y i E E z M 8 F I o C h Q 0 j a F E Q U E d X 8 R A K A + K O 6 w T F E B j E t K M q f S F o b M R / G S R p S o K I 5 8 W R k I h N Y M x 8 U w Q Y W G B p 5 B W y 7 G 7 0 O R f X m n t M j 4 r g 9 M t w 9 M t Q a + M p h F 1 d w 7 O f 2 5 I a 2 f l o N b O D a o o + 0 o 3 w Q H z D A 4 s 4 k D y F C d A U b b X g Q a X D 2 X A 1 8 u A r 5 e A X N 8 Z u v i 5 A X b r 5 Q C 7 j f 8 F s H u 2 Q + a j P h p m W 6 Q Y 5 Z / C r x K 9 a s 2 k Q E w j j U i I O y w l 9 o 7 r / E t x J 6 1 X X S G + t + x O 9 8 4 1 6 8 l 5 W d C 9 i C n Q 6 3 8 o V n v r e Q Q M w d M 0 + + 0 S r x C g / p z Y k z Z V M B N y M 0 U 9 q 2 v Q s g g i + Z r T 2 k F h O e + 4 r r 3 j + 3 V 8 z 5 4 n J e N c n 5 L f y a l z e B D x d x y 8 e e x K 3 z o T Q 0 + K u I i g j 6 1 S 7 Q g / i / F d s 1 s R p 3 J T x e 4 X c Y J 9 l f 6 g a P k x r J V t D f 1 t q 5 1 e r r r N 8 d f 7 N d t 4 s w s 4 a X b k 9 u H q 9 q b L k 4 d b 1 4 2 u h g P 3 b j M 7 v k 8 X P W 9 7 v e 2 r x I / C X P 3 V u Z L 8 h o s 0 i b L O I N m u + 8 1 8 d T 6 / 6 t P l 3 Z f 4 O G + o P 9 b w + b K 9 i r u D 0 4 E S N 7 G 3 H N 4 u 5 D h f N v v H m 7 / H Q X 2 5 z s e n L W / x Y X E 9 e r h u 8 j W 9 6 9 U 2 4 4 / f M 9 6 r f 2 / 6 m V e / O A 9 X L c T S x N 7 l v t D P Y 7 W F 0 3 n e c C p Y Z 5 N c p F O H k G E t s W w a K / J N I U S 2 r T Y J E J 4 x V s C o M H F H j y g l k x H I C C d k C 0 F V 4 4 H S S m Y w d Y o J 1 1 q q U J k c W Q P s c G R / U x X S K V Z C U s y O o f z o n + I 6 3 a u q q d N + K Z s J 9 l 3 g / k c x M R 8 P e 8 9 + N B 8 q F U N + e m v 1 H 1 B L A Q I t A B Q A A g A I A A Z q d V i 4 r j J w p w A A A P g A A A A S A A A A A A A A A A A A A A A A A A A A A A B D b 2 5 m a W c v U G F j a 2 F n Z S 5 4 b W x Q S w E C L Q A U A A I A C A A G a n V Y D 8 r p q 6 Q A A A D p A A A A E w A A A A A A A A A A A A A A A A D z A A A A W 0 N v b n R l b n R f V H l w Z X N d L n h t b F B L A Q I t A B Q A A g A I A A Z q d V h n c m M 7 n g M A A B 8 J A A A T A A A A A A A A A A A A A A A A A O Q B A A B G b 3 J t d W x h c y 9 T Z W N 0 a W 9 u M S 5 t U E s F B g A A A A A D A A M A w g A A A M 8 F 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Q X A A A A A A A A c h c 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0 V 4 Y 2 V w d G l v b i I g L z 4 8 R W 5 0 c n k g V H l w Z T 0 i Q n V m Z m V y T m V 4 d F J l Z n J l c 2 g i I F Z h b H V l P S J s M S I g L z 4 8 R W 5 0 c n k g V H l w Z T 0 i T m F t Z V V w Z G F 0 Z W R B Z n R l c k Z p b G w i I F Z h b H V l P S J s M C I g L z 4 8 R W 5 0 c n k g V H l w Z T 0 i T m F 2 a W d h d G l v b l N 0 Z X B O Y W 1 l I i B W Y W x 1 Z T 0 i c 0 5 h d m l n Y X R p b 2 4 i I C 8 + P E V u d H J 5 I F R 5 c G U 9 I l J l Y 2 9 2 Z X J 5 V G F y Z 2 V 0 U 2 h l Z X Q i I F Z h b H V l P S J z R X h w Z W 5 z Z S B s a W 5 l c y I g L z 4 8 R W 5 0 c n k g V H l w Z T 0 i U m V j b 3 Z l c n l U Y X J n Z X R D b 2 x 1 b W 4 i I F Z h b H V l P S J s N y I g L z 4 8 R W 5 0 c n k g V H l w Z T 0 i U m V j b 3 Z l c n l U Y X J n Z X R S b 3 c i I F Z h b H V l P S J s M S I g L z 4 8 R W 5 0 c n k g V H l w Z T 0 i R m l s b G V k Q 2 9 t c G x l d G V S Z X N 1 b H R U b 1 d v c m t z a G V l d C I g V m F s d W U 9 I m w w I i A v P j x F b n R y e S B U e X B l P S J G a W x s R X J y b 3 J D b 2 R l I i B W Y W x 1 Z T 0 i c 1 V u a 2 5 v d 2 4 i I C 8 + P E V u d H J 5 I F R 5 c G U 9 I k Z p b G x M Y X N 0 V X B k Y X R l Z C I g V m F s d W U 9 I m Q y M D I z L T E x L T A 2 V D E 3 O j M 4 O j U 1 L j c x O D Q z M T Z a I i A v P j x F b n R y e S B U e X B l P S J G a W x s Q 2 9 s d W 1 u V H l w Z X M i I F Z h b H V l P S J z Q U F B Q U F B P T 0 i I C 8 + P E V u d H J 5 I F R 5 c G U 9 I k Z p b G x D b 2 x 1 b W 5 O Y W 1 l c y I g V m F s d W U 9 I n N b J n F 1 b 3 Q 7 T n I u J n F 1 b 3 Q 7 L C Z x d W 9 0 O 0 R l c 2 N y a X B 0 a W 9 u J n F 1 b 3 Q 7 L C Z x d W 9 0 O 1 J l d m l z Z W Q g I E J 1 Z G d l d C B T R U s z J n F 1 b 3 Q 7 L C Z x d W 9 0 O 0 N h d G V n b 3 J 5 J n F 1 b 3 Q 7 X S I g L z 4 8 R W 5 0 c n k g V H l w Z T 0 i R m l s b F N 0 Y X R 1 c y I g V m F s d W U 9 I n N D b 2 1 w b G V 0 Z S I g L z 4 8 R W 5 0 c n k g V H l w Z T 0 i U X V l c n l J R C I g V m F s d W U 9 I n M 0 Z G Y 0 N z U w M C 1 i O G M z L T Q 3 N W U t Y m Z l M S 0 z Y W Y 4 N j d j Z T Y w Y W E 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V G F i b G U 0 L 0 F 1 d G 9 S Z W 1 v d m V k Q 2 9 s d W 1 u c z E u e 0 5 y L i w w f S Z x d W 9 0 O y w m c X V v d D t T Z W N 0 a W 9 u M S 9 U Y W J s Z T Q v Q X V 0 b 1 J l b W 9 2 Z W R D b 2 x 1 b W 5 z M S 5 7 R G V z Y 3 J p c H R p b 2 4 s M X 0 m c X V v d D s s J n F 1 b 3 Q 7 U 2 V j d G l v b j E v V G F i b G U 0 L 0 F 1 d G 9 S Z W 1 v d m V k Q 2 9 s d W 1 u c z E u e 1 J l d m l z Z W Q g I E J 1 Z G d l d C B T R U s z L D J 9 J n F 1 b 3 Q 7 L C Z x d W 9 0 O 1 N l Y 3 R p b 2 4 x L 1 R h Y m x l N C 9 B d X R v U m V t b 3 Z l Z E N v b H V t b n M x L n t D Y X R l Z 2 9 y e S w z f S Z x d W 9 0 O 1 0 s J n F 1 b 3 Q 7 Q 2 9 s d W 1 u Q 2 9 1 b n Q m c X V v d D s 6 N C w m c X V v d D t L Z X l D b 2 x 1 b W 5 O Y W 1 l c y Z x d W 9 0 O z p b X S w m c X V v d D t D b 2 x 1 b W 5 J Z G V u d G l 0 a W V z J n F 1 b 3 Q 7 O l s m c X V v d D t T Z W N 0 a W 9 u M S 9 U Y W J s Z T Q v Q X V 0 b 1 J l b W 9 2 Z W R D b 2 x 1 b W 5 z M S 5 7 T n I u L D B 9 J n F 1 b 3 Q 7 L C Z x d W 9 0 O 1 N l Y 3 R p b 2 4 x L 1 R h Y m x l N C 9 B d X R v U m V t b 3 Z l Z E N v b H V t b n M x L n t E Z X N j c m l w d G l v b i w x f S Z x d W 9 0 O y w m c X V v d D t T Z W N 0 a W 9 u M S 9 U Y W J s Z T Q v Q X V 0 b 1 J l b W 9 2 Z W R D b 2 x 1 b W 5 z M S 5 7 U m V 2 a X N l Z C A g Q n V k Z 2 V 0 I F N F S z M s M n 0 m c X V v d D s s J n F 1 b 3 Q 7 U 2 V j d G l v b j E v V G F i b G U 0 L 0 F 1 d G 9 S Z W 1 v d m V k Q 2 9 s d W 1 u c z E u e 0 N h d G V n b 3 J 5 L D N 9 J n F 1 b 3 Q 7 X S w m c X V v d D t S Z W x h d G l v b n N o a X B J b m Z v J n F 1 b 3 Q 7 O l t d f S I g L z 4 8 L 1 N 0 Y W J s Z U V u d H J p Z X M + P C 9 J d G V t P j x J d G V t P j x J d G V t T G 9 j Y X R p b 2 4 + P E l 0 Z W 1 U e X B l P k Z v c m 1 1 b G E 8 L 0 l 0 Z W 1 U e X B l P j x J d G V t U G F 0 a D 5 T Z W N 0 a W 9 u M S 9 U Y W J s Z T Q v U 2 9 1 c m N l P C 9 J d G V t U G F 0 a D 4 8 L 0 l 0 Z W 1 M b 2 N h d G l v b j 4 8 U 3 R h Y m x l R W 5 0 c m l l c y A v P j w v S X R l b T 4 8 S X R l b T 4 8 S X R l b U x v Y 2 F 0 a W 9 u P j x J d G V t V H l w Z T 5 G b 3 J t d W x h P C 9 J d G V t V H l w Z T 4 8 S X R l b V B h d G g + U 2 V j d G l v b j E v V G F i b G U 8 L 0 l 0 Z W 1 Q Y X R o P j w v S X R l b U x v Y 2 F 0 a W 9 u P j x T d G F i b G V F b n R y a W V z P j x F b n R y e S B U e X B l P S J J c 1 B y a X Z h d G U 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Q W R k Z W R U b 0 R h d G F N b 2 R l b C I g V m F s d W U 9 I m w w I i A v P j x F b n R y e S B U e X B l P S J G a W x s R X J y b 3 J D b 2 R l I i B W Y W x 1 Z T 0 i c 1 V u a 2 5 v d 2 4 i I C 8 + P E V u d H J 5 I F R 5 c G U 9 I k Z p b G x M Y X N 0 V X B k Y X R l Z C I g V m F s d W U 9 I m Q y M D I z L T A 2 L T I y V D A 4 O j E y O j I x L j U 3 N T I x O D l a I i A v P j x F b n R y e S B U e X B l P S J G a W x s U 3 R h d H V z I i B W Y W x 1 Z T 0 i c 0 N v b X B s Z X R l I i A v P j w v U 3 R h Y m x l R W 5 0 c m l l c z 4 8 L 0 l 0 Z W 0 + P E l 0 Z W 0 + P E l 0 Z W 1 M b 2 N h d G l v b j 4 8 S X R l b V R 5 c G U + R m 9 y b X V s Y T w v S X R l b V R 5 c G U + P E l 0 Z W 1 Q Y X R o P l N l Y 3 R p b 2 4 x L 1 R h Y m x l L 1 N v d X J j Z T w v S X R l b V B h d G g + P C 9 J d G V t T G 9 j Y X R p b 2 4 + P F N 0 Y W J s Z U V u d H J p Z X M g L z 4 8 L 0 l 0 Z W 0 + P E l 0 Z W 0 + P E l 0 Z W 1 M b 2 N h d G l v b j 4 8 S X R l b V R 5 c G U + R m 9 y b X V s Y T w v S X R l b V R 5 c G U + P E l 0 Z W 1 Q Y X R o P l N l Y 3 R p b 2 4 x L 0 F w c G V u Z D I 8 L 0 l 0 Z W 1 Q Y X R o P j w v S X R l b U x v Y 2 F 0 a W 9 u P j x T d G F i b G V F b n R y a W V z P j x F b n R y e S B U e X B l P S J J c 1 B y a X Z h d G U i I F Z h b H V l P S J s M C I g L z 4 8 R W 5 0 c n k g V H l w Z T 0 i R m l s b E V u Y W J s Z W Q i I F Z h b H V l P S J s M C I g L z 4 8 R W 5 0 c n k g V H l w Z T 0 i R m l s b E 9 i a m V j d F R 5 c G U i I F Z h b H V l P S J z V G F i b G U i I C 8 + P E V u d H J 5 I F R 5 c G U 9 I k Z p b G x U b 0 R h d G F N b 2 R l b E V u Y W J s Z W Q i I F Z h b H V l P S J s M C I g L z 4 8 R W 5 0 c n k g V H l w Z T 0 i U m V z d W x 0 V H l w Z S I g V m F s d W U 9 I n N F e G N l c H R p b 2 4 i I C 8 + P E V u d H J 5 I F R 5 c G U 9 I k J 1 Z m Z l c k 5 l e H R S Z W Z y Z X N o I i B W Y W x 1 Z T 0 i b D E i I C 8 + P E V u d H J 5 I F R 5 c G U 9 I k 5 h b W V V c G R h d G V k Q W Z 0 Z X J G a W x s I i B W Y W x 1 Z T 0 i b D A i I C 8 + P E V u d H J 5 I F R 5 c G U 9 I k 5 h d m l n Y X R p b 2 5 T d G V w T m F t Z S I g V m F s d W U 9 I n N O Y X Z p Z 2 F 0 a W 9 u I i A v P j x F b n R y e S B U e X B l P S J S Z W N v d m V y e V R h c m d l d F N o Z W V 0 I i B W Y W x 1 Z T 0 i c 1 N o Z W V 0 M S I g L z 4 8 R W 5 0 c n k g V H l w Z T 0 i U m V j b 3 Z l c n l U Y X J n Z X R D b 2 x 1 b W 4 i I F Z h b H V l P S J s M S I g L z 4 8 R W 5 0 c n k g V H l w Z T 0 i U m V j b 3 Z l c n l U Y X J n Z X R S b 3 c i I F Z h b H V l P S J s M S I g L z 4 8 R W 5 0 c n k g V H l w Z T 0 i R m l s b G V k Q 2 9 t c G x l d G V S Z X N 1 b H R U b 1 d v c m t z a G V l d C I g V m F s d W U 9 I m w x I i A v P j x F b n R y e S B U e X B l P S J G a W x s R X J y b 3 J D b 3 V u d C I g V m F s d W U 9 I m w w I i A v P j x F b n R y e S B U e X B l P S J G a W x s R X J y b 3 J D b 2 R l I i B W Y W x 1 Z T 0 i c 1 V u a 2 5 v d 2 4 i I C 8 + P E V u d H J 5 I F R 5 c G U 9 I l F 1 Z X J 5 S U Q i I F Z h b H V l P S J z N D c 2 N j A 4 N z I t M T d j N y 0 0 Y T M w L W F j N D k t N j E x M D g 2 Y T R m M T R m I i A v P j x F b n R y e S B U e X B l P S J G a W x s Q 2 9 1 b n Q i I F Z h b H V l P S J s M z I i I C 8 + P E V u d H J 5 I F R 5 c G U 9 I k Z p b G x M Y X N 0 V X B k Y X R l Z C I g V m F s d W U 9 I m Q y M D I z L T E x L T E 3 V D E 2 O j E 4 O j E y L j E 4 M T c 5 N D Z a I i A v P j x F b n R y e S B U e X B l P S J G a W x s Q 2 9 s d W 1 u V H l w Z X M i I F Z h b H V l P S J z Q U F B Q U F B P T 0 i I C 8 + P E V u d H J 5 I F R 5 c G U 9 I k Z p b G x D b 2 x 1 b W 5 O Y W 1 l c y I g V m F s d W U 9 I n N b J n F 1 b 3 Q 7 T n I u J n F 1 b 3 Q 7 L C Z x d W 9 0 O 0 R l c 2 N y a X B 0 a W 9 u J n F 1 b 3 Q 7 L C Z x d W 9 0 O 1 J l d m l z Z W Q g I E J 1 Z G d l d C B T R U s z J n F 1 b 3 Q 7 L C Z x d W 9 0 O 0 N h d G V n b 3 J 5 J n F 1 b 3 Q 7 X S I g L z 4 8 R W 5 0 c n k g V H l w Z T 0 i Q W R k Z W R U b 0 R h d G F N b 2 R l b C I g V m F s d W U 9 I m w w 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B c H B l b m Q y L 0 F 1 d G 9 S Z W 1 v d m V k Q 2 9 s d W 1 u c z E u e 0 5 y L i w w f S Z x d W 9 0 O y w m c X V v d D t T Z W N 0 a W 9 u M S 9 B c H B l b m Q y L 0 F 1 d G 9 S Z W 1 v d m V k Q 2 9 s d W 1 u c z E u e 0 R l c 2 N y a X B 0 a W 9 u L D F 9 J n F 1 b 3 Q 7 L C Z x d W 9 0 O 1 N l Y 3 R p b 2 4 x L 0 F w c G V u Z D I v Q X V 0 b 1 J l b W 9 2 Z W R D b 2 x 1 b W 5 z M S 5 7 U m V 2 a X N l Z C A g Q n V k Z 2 V 0 I F N F S z M s M n 0 m c X V v d D s s J n F 1 b 3 Q 7 U 2 V j d G l v b j E v Q X B w Z W 5 k M i 9 B d X R v U m V t b 3 Z l Z E N v b H V t b n M x L n t D Y X R l Z 2 9 y e S w z f S Z x d W 9 0 O 1 0 s J n F 1 b 3 Q 7 Q 2 9 s d W 1 u Q 2 9 1 b n Q m c X V v d D s 6 N C w m c X V v d D t L Z X l D b 2 x 1 b W 5 O Y W 1 l c y Z x d W 9 0 O z p b X S w m c X V v d D t D b 2 x 1 b W 5 J Z G V u d G l 0 a W V z J n F 1 b 3 Q 7 O l s m c X V v d D t T Z W N 0 a W 9 u M S 9 B c H B l b m Q y L 0 F 1 d G 9 S Z W 1 v d m V k Q 2 9 s d W 1 u c z E u e 0 5 y L i w w f S Z x d W 9 0 O y w m c X V v d D t T Z W N 0 a W 9 u M S 9 B c H B l b m Q y L 0 F 1 d G 9 S Z W 1 v d m V k Q 2 9 s d W 1 u c z E u e 0 R l c 2 N y a X B 0 a W 9 u L D F 9 J n F 1 b 3 Q 7 L C Z x d W 9 0 O 1 N l Y 3 R p b 2 4 x L 0 F w c G V u Z D I v Q X V 0 b 1 J l b W 9 2 Z W R D b 2 x 1 b W 5 z M S 5 7 U m V 2 a X N l Z C A g Q n V k Z 2 V 0 I F N F S z M s M n 0 m c X V v d D s s J n F 1 b 3 Q 7 U 2 V j d G l v b j E v Q X B w Z W 5 k M i 9 B d X R v U m V t b 3 Z l Z E N v b H V t b n M x L n t D Y X R l Z 2 9 y e S w z f S Z x d W 9 0 O 1 0 s J n F 1 b 3 Q 7 U m V s Y X R p b 2 5 z a G l w S W 5 m b y Z x d W 9 0 O z p b X X 0 i I C 8 + P C 9 T d G F i b G V F b n R y a W V z P j w v S X R l b T 4 8 S X R l b T 4 8 S X R l b U x v Y 2 F 0 a W 9 u P j x J d G V t V H l w Z T 5 G b 3 J t d W x h P C 9 J d G V t V H l w Z T 4 8 S X R l b V B h d G g + U 2 V j d G l v b j E v Q X B w Z W 5 k M i 9 T b 3 V y Y 2 U 8 L 0 l 0 Z W 1 Q Y X R o P j w v S X R l b U x v Y 2 F 0 a W 9 u P j x T d G F i b G V F b n R y a W V z I C 8 + P C 9 J d G V t P j x J d G V t P j x J d G V t T G 9 j Y X R p b 2 4 + P E l 0 Z W 1 U e X B l P k Z v c m 1 1 b G E 8 L 0 l 0 Z W 1 U e X B l P j x J d G V t U G F 0 a D 5 T Z W N 0 a W 9 u M S 9 U Y W J s Z T Q v U m V t b 3 Z l Z C U y M E N v b H V t b n M 8 L 0 l 0 Z W 1 Q Y X R o P j w v S X R l b U x v Y 2 F 0 a W 9 u P j x T d G F i b G V F b n R y a W V z I C 8 + P C 9 J d G V t P j x J d G V t P j x J d G V t T G 9 j Y X R p b 2 4 + P E l 0 Z W 1 U e X B l P k Z v c m 1 1 b G E 8 L 0 l 0 Z W 1 U e X B l P j x J d G V t U G F 0 a D 5 T Z W N 0 a W 9 u M S 9 U Y W J s Z T Q v R m l s d G V y Z W Q l M j B S b 3 d z P C 9 J d G V t U G F 0 a D 4 8 L 0 l 0 Z W 1 M b 2 N h d G l v b j 4 8 U 3 R h Y m x l R W 5 0 c m l l c y A v P j w v S X R l b T 4 8 S X R l b T 4 8 S X R l b U x v Y 2 F 0 a W 9 u P j x J d G V t V H l w Z T 5 G b 3 J t d W x h P C 9 J d G V t V H l w Z T 4 8 S X R l b V B h d G g + U 2 V j d G l v b j E v V G F i b G U 0 L 0 Z p b H R l c m V k J T I w U m 9 3 c z E 8 L 0 l 0 Z W 1 Q Y X R o P j w v S X R l b U x v Y 2 F 0 a W 9 u P j x T d G F i b G V F b n R y a W V z I C 8 + P C 9 J d G V t P j w v S X R l b X M + P C 9 M b 2 N h b F B h Y 2 t h Z 2 V N Z X R h Z G F 0 Y U Z p b G U + F g A A A F B L B Q Y A A A A A A A A A A A A A A A A A A A A A A A A m A Q A A A Q A A A N C M n d 8 B F d E R j H o A w E / C l + s B A A A A L X 5 V / 5 p a j E i 4 O d d 5 q G D o t g A A A A A C A A A A A A A Q Z g A A A A E A A C A A A A B c T U T h F M 7 E p i 4 V c M P d j c G z e t f f q V W p + w M d G Q f M i o m x 6 Q A A A A A O g A A A A A I A A C A A A A C H / c 6 8 d S z Q A j s Y E a w j L Z Q I s Q L k 2 W 6 R 7 4 j M x h m 0 2 7 P D r 1 A A A A B v P / c j 3 I l l r B / c g 8 4 4 x 8 T Q P F x b 1 i X B s z X I A 2 9 k x d R z L 5 h t V N X 4 B l x M Z s b S D z I l X 1 x C j L T f h L v d W P f n o J P / d e c a V y r I 0 w u p o O 5 7 2 + 2 d t 4 P t h U A A A A A N O x A e X 4 f y j b d u / C k Z l M O S 8 6 2 q I 6 o B r d p J Y 8 G S i l K T S n + 2 Z L X p x J o a A V i / r n h Y B Z H q U f o b j 9 W z c s z N 2 b l N g x N G < / D a t a M a s h u p > 
</file>

<file path=customXml/item2.xml><?xml version="1.0" encoding="utf-8"?>
<p:properties xmlns:p="http://schemas.microsoft.com/office/2006/metadata/properties" xmlns:xsi="http://www.w3.org/2001/XMLSchema-instance" xmlns:pc="http://schemas.microsoft.com/office/infopath/2007/PartnerControls">
  <documentManagement>
    <FavoriteUsers xmlns="4f901486-5610-4817-8bf7-105abc382e71" xsi:nil="true"/>
    <i9f2da93fcc74e869d070fd34a0597c4 xmlns="4f901486-5610-4817-8bf7-105abc382e71">
      <Terms xmlns="http://schemas.microsoft.com/office/infopath/2007/PartnerControls"/>
    </i9f2da93fcc74e869d070fd34a0597c4>
    <TaxCatchAll xmlns="4f901486-5610-4817-8bf7-105abc382e71" xsi:nil="true"/>
    <cc92bdb0fa944447acf309642a11bf0d xmlns="4f901486-5610-4817-8bf7-105abc382e71">
      <Terms xmlns="http://schemas.microsoft.com/office/infopath/2007/PartnerControls"/>
    </cc92bdb0fa944447acf309642a11bf0d>
    <KeyEntities xmlns="4f901486-5610-4817-8bf7-105abc382e71" xsi:nil="true"/>
    <lcf76f155ced4ddcb4097134ff3c332f xmlns="9661a3bb-4670-48cc-a92a-df0526ddfcde">
      <Terms xmlns="http://schemas.microsoft.com/office/infopath/2007/PartnerControls"/>
    </lcf76f155ced4ddcb4097134ff3c332f>
    <SharedWithUsers xmlns="edee31e8-38b5-4989-bbee-8bc9e81d633a">
      <UserInfo>
        <DisplayName>Marijan Djima</DisplayName>
        <AccountId>3100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allowEditUser xmlns="https://web.wps.cn/et/2018/main" xmlns:s="http://schemas.openxmlformats.org/spreadsheetml/2006/main" hasInvisiblePropRange="0">
  <rangeList sheetStid="17" master="" otherUserPermission="visible"/>
  <rangeList sheetStid="26" master="" otherUserPermission="visible"/>
  <rangeList sheetStid="21" master="" otherUserPermission="visible"/>
  <rangeList sheetStid="23" master="" otherUserPermission="visible"/>
  <rangeList sheetStid="18" master="" otherUserPermission="visible">
    <arrUserId title="Område4" rangeCreator="" othersAccessPermission="edit"/>
    <arrUserId title="Område3" rangeCreator="" othersAccessPermission="edit"/>
    <arrUserId title="Område2" rangeCreator="" othersAccessPermission="edit"/>
    <arrUserId title="Område1_2" rangeCreator="" othersAccessPermission="edit"/>
    <arrUserId title="Område4_1" rangeCreator="" othersAccessPermission="edit"/>
  </rangeList>
</allowEditUser>
</file>

<file path=customXml/item5.xml><?xml version="1.0" encoding="utf-8"?>
<ct:contentTypeSchema xmlns:ct="http://schemas.microsoft.com/office/2006/metadata/contentType" xmlns:ma="http://schemas.microsoft.com/office/2006/metadata/properties/metaAttributes" ct:_="" ma:_="" ma:contentTypeName="NGOOnlineDocument" ma:contentTypeID="0x01010033CF86A3E53F48B7ADBBC140A8AF8FA700F9B2419A8DAD08428B868C04AF45B3DB" ma:contentTypeVersion="22" ma:contentTypeDescription="NGO Document content type" ma:contentTypeScope="" ma:versionID="a2c6240c58a9f8c4895a12184b250e13">
  <xsd:schema xmlns:xsd="http://www.w3.org/2001/XMLSchema" xmlns:xs="http://www.w3.org/2001/XMLSchema" xmlns:p="http://schemas.microsoft.com/office/2006/metadata/properties" xmlns:ns2="4f901486-5610-4817-8bf7-105abc382e71" xmlns:ns3="9661a3bb-4670-48cc-a92a-df0526ddfcde" xmlns:ns4="edee31e8-38b5-4989-bbee-8bc9e81d633a" targetNamespace="http://schemas.microsoft.com/office/2006/metadata/properties" ma:root="true" ma:fieldsID="979829e68911bcd6d3592ece083af85b" ns2:_="" ns3:_="" ns4:_="">
    <xsd:import namespace="4f901486-5610-4817-8bf7-105abc382e71"/>
    <xsd:import namespace="9661a3bb-4670-48cc-a92a-df0526ddfcde"/>
    <xsd:import namespace="edee31e8-38b5-4989-bbee-8bc9e81d633a"/>
    <xsd:element name="properties">
      <xsd:complexType>
        <xsd:sequence>
          <xsd:element name="documentManagement">
            <xsd:complexType>
              <xsd:all>
                <xsd:element ref="ns2:FavoriteUsers" minOccurs="0"/>
                <xsd:element ref="ns2:KeyEntities" minOccurs="0"/>
                <xsd:element ref="ns2:i9f2da93fcc74e869d070fd34a0597c4" minOccurs="0"/>
                <xsd:element ref="ns2:TaxCatchAll" minOccurs="0"/>
                <xsd:element ref="ns2:TaxCatchAllLabel" minOccurs="0"/>
                <xsd:element ref="ns2:cc92bdb0fa944447acf309642a11bf0d"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3:MediaServiceDateTaken" minOccurs="0"/>
                <xsd:element ref="ns3:MediaLengthInSeconds" minOccurs="0"/>
                <xsd:element ref="ns3:lcf76f155ced4ddcb4097134ff3c332f"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901486-5610-4817-8bf7-105abc382e71" elementFormDefault="qualified">
    <xsd:import namespace="http://schemas.microsoft.com/office/2006/documentManagement/types"/>
    <xsd:import namespace="http://schemas.microsoft.com/office/infopath/2007/PartnerControls"/>
    <xsd:element name="FavoriteUsers" ma:index="8" nillable="true" ma:displayName="F" ma:description="Store all users who mark this document as favorite" ma:hidden="true" ma:internalName="FavoriteUsers">
      <xsd:simpleType>
        <xsd:restriction base="dms:Text"/>
      </xsd:simpleType>
    </xsd:element>
    <xsd:element name="KeyEntities" ma:index="9" nillable="true" ma:displayName="K" ma:description="Store all entities which this document as a key" ma:hidden="true" ma:internalName="KeyEntities">
      <xsd:simpleType>
        <xsd:restriction base="dms:Text"/>
      </xsd:simpleType>
    </xsd:element>
    <xsd:element name="i9f2da93fcc74e869d070fd34a0597c4" ma:index="10" nillable="true" ma:taxonomy="true" ma:internalName="i9f2da93fcc74e869d070fd34a0597c4" ma:taxonomyFieldName="NGOOnlineDocumentType" ma:displayName="Document types" ma:fieldId="{29f2da93-fcc7-4e86-9d07-0fd34a0597c4}" ma:taxonomyMulti="true" ma:sspId="f294a1d4-f403-4067-885f-d10df8496f83" ma:termSetId="698db3cb-13ff-4814-85b3-d106fbc6ef92"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1675a30b-0526-4ad5-9111-f3b1dc9cb312}" ma:internalName="TaxCatchAll" ma:showField="CatchAllData" ma:web="4f901486-5610-4817-8bf7-105abc382e71">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1675a30b-0526-4ad5-9111-f3b1dc9cb312}" ma:internalName="TaxCatchAllLabel" ma:readOnly="true" ma:showField="CatchAllDataLabel" ma:web="4f901486-5610-4817-8bf7-105abc382e71">
      <xsd:complexType>
        <xsd:complexContent>
          <xsd:extension base="dms:MultiChoiceLookup">
            <xsd:sequence>
              <xsd:element name="Value" type="dms:Lookup" maxOccurs="unbounded" minOccurs="0" nillable="true"/>
            </xsd:sequence>
          </xsd:extension>
        </xsd:complexContent>
      </xsd:complexType>
    </xsd:element>
    <xsd:element name="cc92bdb0fa944447acf309642a11bf0d" ma:index="14" nillable="true" ma:taxonomy="true" ma:internalName="cc92bdb0fa944447acf309642a11bf0d" ma:taxonomyFieldName="NGOOnlineKeywords" ma:displayName="Keywords" ma:fieldId="{cc92bdb0-fa94-4447-acf3-09642a11bf0d}" ma:taxonomyMulti="true" ma:sspId="f294a1d4-f403-4067-885f-d10df8496f83" ma:termSetId="d9cd4912-2d1e-4beb-9835-5e7b7224fa68"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61a3bb-4670-48cc-a92a-df0526ddfcde"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f294a1d4-f403-4067-885f-d10df8496f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Location" ma:index="3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ee31e8-38b5-4989-bbee-8bc9e81d633a"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9FD371-B295-4D64-89F0-259A534D3BFB}">
  <ds:schemaRefs/>
</ds:datastoreItem>
</file>

<file path=customXml/itemProps2.xml><?xml version="1.0" encoding="utf-8"?>
<ds:datastoreItem xmlns:ds="http://schemas.openxmlformats.org/officeDocument/2006/customXml" ds:itemID="{8DBBF01C-1612-4A64-9DAD-F8578D756F46}">
  <ds:schemaRefs>
    <ds:schemaRef ds:uri="http://purl.org/dc/dcmitype/"/>
    <ds:schemaRef ds:uri="http://www.w3.org/XML/1998/namespace"/>
    <ds:schemaRef ds:uri="9661a3bb-4670-48cc-a92a-df0526ddfcde"/>
    <ds:schemaRef ds:uri="http://schemas.microsoft.com/office/infopath/2007/PartnerControls"/>
    <ds:schemaRef ds:uri="http://schemas.microsoft.com/office/2006/documentManagement/types"/>
    <ds:schemaRef ds:uri="http://schemas.openxmlformats.org/package/2006/metadata/core-properties"/>
    <ds:schemaRef ds:uri="edee31e8-38b5-4989-bbee-8bc9e81d633a"/>
    <ds:schemaRef ds:uri="4f901486-5610-4817-8bf7-105abc382e71"/>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7054035B-4B3F-410F-BE4F-1865A5383193}">
  <ds:schemaRefs/>
</ds:datastoreItem>
</file>

<file path=customXml/itemProps4.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5.xml><?xml version="1.0" encoding="utf-8"?>
<ds:datastoreItem xmlns:ds="http://schemas.openxmlformats.org/officeDocument/2006/customXml" ds:itemID="{0015C1A6-9A54-4D08-BFD0-34750672E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901486-5610-4817-8bf7-105abc382e71"/>
    <ds:schemaRef ds:uri="9661a3bb-4670-48cc-a92a-df0526ddfcde"/>
    <ds:schemaRef ds:uri="edee31e8-38b5-4989-bbee-8bc9e81d63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Instructions</vt:lpstr>
      <vt:lpstr>Proposed budget</vt:lpstr>
      <vt:lpstr>Budget 2023-2024</vt:lpstr>
      <vt:lpstr>Approved Budget 2023</vt:lpstr>
      <vt:lpstr>D. Annual Rec.</vt:lpstr>
      <vt:lpstr>'Approved Budget 2023'!Print_Area</vt:lpstr>
      <vt:lpstr>'Budget 2023-2024'!Print_Area</vt:lpstr>
      <vt:lpstr>'D. Annual Rec.'!Print_Area</vt:lpstr>
      <vt:lpstr>'Proposed budget'!Print_Area</vt:lpstr>
      <vt:lpstr>'Approved Budget 2023'!Print_Titles</vt:lpstr>
      <vt:lpstr>'Budget 2023-2024'!Print_Titles</vt:lpstr>
      <vt:lpstr>'Proposed budget'!Print_Titles</vt:lpstr>
      <vt:lpstr>'Approved Budget 2023'!Subprograme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marija.trpevska@weeffect.org</dc:creator>
  <cp:lastModifiedBy>Maja Deliolanova</cp:lastModifiedBy>
  <dcterms:created xsi:type="dcterms:W3CDTF">2014-11-17T14:35:00Z</dcterms:created>
  <dcterms:modified xsi:type="dcterms:W3CDTF">2025-04-09T08:52:12Z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0x01010033CF86A3E53F48B7ADBBC140A8AF8FA700F9B2419A8DAD08428B868C04AF45B3DB</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NGOOnlineKeywords">
    <vt:lpwstr/>
  </property>
  <property fmtid="{D5CDD505-2E9C-101B-9397-08002B2CF9AE}" pid="8" name="NGOOnlineDocumentType">
    <vt:lpwstr/>
  </property>
  <property fmtid="{D5CDD505-2E9C-101B-9397-08002B2CF9AE}" pid="9" name="MediaServiceImageTags">
    <vt:lpwstr/>
  </property>
  <property fmtid="{D5CDD505-2E9C-101B-9397-08002B2CF9AE}" pid="10" name="Order">
    <vt:r8>369800</vt:r8>
  </property>
  <property fmtid="{D5CDD505-2E9C-101B-9397-08002B2CF9AE}" pid="11" name="xd_Signature">
    <vt:bool>false</vt:bool>
  </property>
  <property fmtid="{D5CDD505-2E9C-101B-9397-08002B2CF9AE}" pid="12" name="xd_ProgID">
    <vt:lpwstr/>
  </property>
  <property fmtid="{D5CDD505-2E9C-101B-9397-08002B2CF9AE}" pid="13" name="TemplateUrl">
    <vt:lpwstr/>
  </property>
  <property fmtid="{D5CDD505-2E9C-101B-9397-08002B2CF9AE}" pid="14" name="_activity">
    <vt:lpwstr>{"FileActivityType":"9","FileActivityTimeStamp":"2023-11-17T11:41:39.463Z","FileActivityUsersOnPage":[{"DisplayName":"Marija Trpevska","Id":"marija.trpevska@weeffect.org"},{"DisplayName":"Marijan Djima","Id":"marijan.djima@weeffect.org"}],"FileActivityNav</vt:lpwstr>
  </property>
  <property fmtid="{D5CDD505-2E9C-101B-9397-08002B2CF9AE}" pid="15" name="ICV">
    <vt:lpwstr>4A1187CA2B9D4DFDA0B85BC7CB3A8589_12</vt:lpwstr>
  </property>
  <property fmtid="{D5CDD505-2E9C-101B-9397-08002B2CF9AE}" pid="16" name="KSOProductBuildVer">
    <vt:lpwstr>1033-12.2.0.20782</vt:lpwstr>
  </property>
</Properties>
</file>